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worksheets/sheet1.xml" ContentType="application/vnd.openxmlformats-officedocument.spreadsheetml.worksheet+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7.xml" ContentType="application/vnd.openxmlformats-officedocument.drawing+xml"/>
  <Override PartName="/xl/chartsheets/sheet7.xml" ContentType="application/vnd.openxmlformats-officedocument.spreadsheetml.chartsheet+xml"/>
  <Override PartName="/xl/drawings/drawing8.xml" ContentType="application/vnd.openxmlformats-officedocument.drawing+xml"/>
  <Override PartName="/xl/chartsheets/sheet8.xml" ContentType="application/vnd.openxmlformats-officedocument.spreadsheetml.chartsheet+xml"/>
  <Override PartName="/xl/drawings/drawing9.xml" ContentType="application/vnd.openxmlformats-officedocument.drawing+xml"/>
  <Override PartName="/xl/chartsheets/sheet9.xml" ContentType="application/vnd.openxmlformats-officedocument.spreadsheetml.chartsheet+xml"/>
  <Override PartName="/xl/drawings/drawing11.xml" ContentType="application/vnd.openxmlformats-officedocument.drawing+xml"/>
  <Override PartName="/xl/chartsheets/sheet10.xml" ContentType="application/vnd.openxmlformats-officedocument.spreadsheetml.chartsheet+xml"/>
  <Override PartName="/xl/drawings/drawing13.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6.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19440" windowHeight="10305" firstSheet="10" activeTab="10"/>
  </bookViews>
  <sheets>
    <sheet name="Chart2" sheetId="1" state="hidden" r:id="rId1"/>
    <sheet name="Chart3" sheetId="2" state="hidden" r:id="rId2"/>
    <sheet name="Chart4" sheetId="3" state="hidden" r:id="rId3"/>
    <sheet name="Chart5" sheetId="4" state="hidden" r:id="rId4"/>
    <sheet name="x" sheetId="5" state="hidden" r:id="rId5"/>
    <sheet name="Chart6" sheetId="6" state="hidden" r:id="rId6"/>
    <sheet name="Chart1" sheetId="7" state="hidden" r:id="rId7"/>
    <sheet name="Holt Paper" sheetId="8" state="hidden" r:id="rId8"/>
    <sheet name="Chart8" sheetId="9" state="hidden" r:id="rId9"/>
    <sheet name="Chart9" sheetId="10" state="hidden" r:id="rId10"/>
    <sheet name="chart" sheetId="11" r:id="rId11"/>
    <sheet name="data" sheetId="12" r:id="rId12"/>
    <sheet name="Sheet2" sheetId="13" state="hidden" r:id="rId13"/>
    <sheet name="Sheet3" sheetId="14" state="hidden" r:id="rId14"/>
  </sheets>
  <definedNames/>
  <calcPr fullCalcOnLoad="1"/>
</workbook>
</file>

<file path=xl/sharedStrings.xml><?xml version="1.0" encoding="utf-8"?>
<sst xmlns="http://schemas.openxmlformats.org/spreadsheetml/2006/main" count="34" uniqueCount="25">
  <si>
    <t>Tax Benefits for Low-Income Families: Single Parent, Two Children</t>
  </si>
  <si>
    <t>Earnings</t>
  </si>
  <si>
    <t>Benefit</t>
  </si>
  <si>
    <t>EITC plus CTC</t>
  </si>
  <si>
    <t>Eligible for ACTC</t>
  </si>
  <si>
    <t>EITC</t>
  </si>
  <si>
    <t>MWP</t>
  </si>
  <si>
    <t>Dep Exemption</t>
  </si>
  <si>
    <t>EITC, CTC, MWP</t>
  </si>
  <si>
    <t>EITC, CTC, MWP Dep Exemption</t>
  </si>
  <si>
    <t>EITC, CTC, Dep ex</t>
  </si>
  <si>
    <t>CTC</t>
  </si>
  <si>
    <t>Combined Benefit</t>
  </si>
  <si>
    <t>2010 PARAMETERS</t>
  </si>
  <si>
    <t>Standard deduction</t>
  </si>
  <si>
    <t>Single</t>
  </si>
  <si>
    <t>Tax brackets</t>
  </si>
  <si>
    <t>HOH</t>
  </si>
  <si>
    <t>Tax</t>
  </si>
  <si>
    <t>Single no dep</t>
  </si>
  <si>
    <t>Taxable income</t>
  </si>
  <si>
    <t>Single 2 dep</t>
  </si>
  <si>
    <t>HOH 2 dep</t>
  </si>
  <si>
    <t>Pers exemp</t>
  </si>
  <si>
    <t>Benefit from</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</si>
</sst>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
    <numFmt numFmtId="166" formatCode="0.000"/>
    <numFmt numFmtId="167" formatCode="[$-409]d\-mmm\-yy;@"/>
    <numFmt numFmtId="168" formatCode="#,##0.0000"/>
    <numFmt numFmtId="169" formatCode="&quot;Yes&quot;;&quot;Yes&quot;;&quot;No&quot;"/>
    <numFmt numFmtId="170" formatCode="&quot;True&quot;;&quot;True&quot;;&quot;False&quot;"/>
    <numFmt numFmtId="171" formatCode="&quot;On&quot;;&quot;On&quot;;&quot;Off&quot;"/>
    <numFmt numFmtId="172" formatCode="[$-409]dddd\,\ mmmm\ dd\,\ yyyy"/>
    <numFmt numFmtId="173" formatCode="#,##0.0"/>
    <numFmt numFmtId="174" formatCode="0.0000"/>
    <numFmt numFmtId="175" formatCode="0.0%"/>
    <numFmt numFmtId="176" formatCode="&quot;$&quot;#,##0"/>
  </numFmts>
  <fonts count="29">
    <font>
      <sz val="10"/>
      <name val="Arial"/>
      <family val="0"/>
    </font>
    <font>
      <sz val="8"/>
      <name val="Arial"/>
      <family val="0"/>
    </font>
    <font>
      <u val="single"/>
      <sz val="10"/>
      <color indexed="36"/>
      <name val="Arial"/>
      <family val="0"/>
    </font>
    <font>
      <u val="single"/>
      <sz val="10"/>
      <color indexed="12"/>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b/>
      <sz val="10"/>
      <color indexed="8"/>
      <name val="Arial"/>
      <family val="0"/>
    </font>
    <font>
      <b/>
      <sz val="12"/>
      <color indexed="8"/>
      <name val="Arial"/>
      <family val="0"/>
    </font>
    <font>
      <sz val="8.5"/>
      <color indexed="8"/>
      <name val="Arial"/>
      <family val="0"/>
    </font>
    <font>
      <b/>
      <sz val="8.5"/>
      <color indexed="8"/>
      <name val="Arial"/>
      <family val="0"/>
    </font>
    <font>
      <sz val="9.2"/>
      <color indexed="8"/>
      <name val="Arial"/>
      <family val="0"/>
    </font>
    <font>
      <sz val="9.25"/>
      <color indexed="8"/>
      <name val="Arial"/>
      <family val="0"/>
    </font>
    <font>
      <sz val="9"/>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9" fillId="3" borderId="0" applyNumberFormat="0" applyBorder="0" applyAlignment="0" applyProtection="0"/>
    <xf numFmtId="0" fontId="13"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2" fillId="0" borderId="0" applyNumberFormat="0" applyFill="0" applyBorder="0" applyAlignment="0" applyProtection="0"/>
    <xf numFmtId="0" fontId="8" fillId="4" borderId="0" applyNumberFormat="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3" fillId="0" borderId="0" applyNumberFormat="0" applyFill="0" applyBorder="0" applyAlignment="0" applyProtection="0"/>
    <xf numFmtId="0" fontId="11" fillId="7" borderId="1" applyNumberFormat="0" applyAlignment="0" applyProtection="0"/>
    <xf numFmtId="0" fontId="14" fillId="0" borderId="6" applyNumberFormat="0" applyFill="0" applyAlignment="0" applyProtection="0"/>
    <xf numFmtId="0" fontId="10" fillId="22" borderId="0" applyNumberFormat="0" applyBorder="0" applyAlignment="0" applyProtection="0"/>
    <xf numFmtId="0" fontId="0" fillId="23" borderId="7" applyNumberFormat="0" applyFont="0" applyAlignment="0" applyProtection="0"/>
    <xf numFmtId="0" fontId="12" fillId="20" borderId="8"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0" fontId="18" fillId="0" borderId="9" applyNumberFormat="0" applyFill="0" applyAlignment="0" applyProtection="0"/>
    <xf numFmtId="0" fontId="16" fillId="0" borderId="0" applyNumberFormat="0" applyFill="0" applyBorder="0" applyAlignment="0" applyProtection="0"/>
  </cellStyleXfs>
  <cellXfs count="8">
    <xf numFmtId="0" fontId="0" fillId="0" borderId="0" xfId="0" applyAlignment="1">
      <alignment/>
    </xf>
    <xf numFmtId="0" fontId="0" fillId="0" borderId="0" xfId="0" applyFill="1" applyAlignment="1">
      <alignment/>
    </xf>
    <xf numFmtId="0" fontId="0" fillId="0" borderId="0" xfId="0" applyFill="1" applyAlignment="1">
      <alignment horizontal="left" indent="1"/>
    </xf>
    <xf numFmtId="0" fontId="0" fillId="0" borderId="0" xfId="0" applyFill="1" applyAlignment="1">
      <alignment horizontal="left"/>
    </xf>
    <xf numFmtId="9" fontId="0" fillId="0" borderId="0" xfId="0" applyNumberFormat="1" applyFill="1" applyAlignment="1">
      <alignment horizontal="left" indent="2"/>
    </xf>
    <xf numFmtId="9" fontId="0" fillId="0" borderId="0" xfId="0" applyNumberFormat="1" applyFill="1" applyAlignment="1">
      <alignment/>
    </xf>
    <xf numFmtId="0" fontId="0" fillId="0" borderId="0" xfId="0" applyAlignment="1">
      <alignment horizontal="center"/>
    </xf>
    <xf numFmtId="0" fontId="0" fillId="0" borderId="0" xfId="0"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chartsheet" Target="chartsheets/sheet4.xml" /><Relationship Id="rId5" Type="http://schemas.openxmlformats.org/officeDocument/2006/relationships/worksheet" Target="worksheets/sheet1.xml" /><Relationship Id="rId6" Type="http://schemas.openxmlformats.org/officeDocument/2006/relationships/chartsheet" Target="chartsheets/sheet5.xml" /><Relationship Id="rId7" Type="http://schemas.openxmlformats.org/officeDocument/2006/relationships/chartsheet" Target="chartsheets/sheet6.xml" /><Relationship Id="rId8" Type="http://schemas.openxmlformats.org/officeDocument/2006/relationships/chartsheet" Target="chartsheets/sheet7.xml" /><Relationship Id="rId9" Type="http://schemas.openxmlformats.org/officeDocument/2006/relationships/chartsheet" Target="chartsheets/sheet8.xml" /><Relationship Id="rId10" Type="http://schemas.openxmlformats.org/officeDocument/2006/relationships/chartsheet" Target="chartsheets/sheet9.xml" /><Relationship Id="rId11" Type="http://schemas.openxmlformats.org/officeDocument/2006/relationships/chartsheet" Target="chartsheets/sheet10.xml" /><Relationship Id="rId12" Type="http://schemas.openxmlformats.org/officeDocument/2006/relationships/worksheet" Target="worksheets/sheet2.xml" /><Relationship Id="rId13" Type="http://schemas.openxmlformats.org/officeDocument/2006/relationships/worksheet" Target="worksheets/sheet3.xml" /><Relationship Id="rId14" Type="http://schemas.openxmlformats.org/officeDocument/2006/relationships/worksheet" Target="worksheets/sheet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Earned Income Tax Credit
Head of Household, 2 Children</a:t>
            </a:r>
          </a:p>
        </c:rich>
      </c:tx>
      <c:layout>
        <c:manualLayout>
          <c:xMode val="factor"/>
          <c:yMode val="factor"/>
          <c:x val="0.001"/>
          <c:y val="0"/>
        </c:manualLayout>
      </c:layout>
      <c:spPr>
        <a:noFill/>
        <a:ln>
          <a:noFill/>
        </a:ln>
      </c:spPr>
    </c:title>
    <c:plotArea>
      <c:layout>
        <c:manualLayout>
          <c:xMode val="edge"/>
          <c:yMode val="edge"/>
          <c:x val="0.03825"/>
          <c:y val="0.139"/>
          <c:w val="0.95075"/>
          <c:h val="0.8055"/>
        </c:manualLayout>
      </c:layout>
      <c:scatterChart>
        <c:scatterStyle val="line"/>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#REF!</c:f>
              <c:numCache>
                <c:ptCount val="1"/>
                <c:pt idx="0">
                  <c:v>1</c:v>
                </c:pt>
              </c:numCache>
            </c:numRef>
          </c:xVal>
          <c:yVal>
            <c:numRef>
              <c:f>#REF!</c:f>
              <c:numCache>
                <c:ptCount val="1"/>
                <c:pt idx="0">
                  <c:v>1</c:v>
                </c:pt>
              </c:numCache>
            </c:numRef>
          </c:yVal>
          <c:smooth val="0"/>
        </c:ser>
        <c:axId val="57040593"/>
        <c:axId val="43603290"/>
      </c:scatterChart>
      <c:valAx>
        <c:axId val="57040593"/>
        <c:scaling>
          <c:orientation val="minMax"/>
          <c:max val="200000"/>
        </c:scaling>
        <c:axPos val="b"/>
        <c:title>
          <c:tx>
            <c:rich>
              <a:bodyPr vert="horz" rot="0" anchor="ctr"/>
              <a:lstStyle/>
              <a:p>
                <a:pPr algn="ctr">
                  <a:defRPr/>
                </a:pPr>
                <a:r>
                  <a:rPr lang="en-US" cap="none" sz="1000" b="1" i="0" u="none" baseline="0">
                    <a:solidFill>
                      <a:srgbClr val="000000"/>
                    </a:solidFill>
                    <a:latin typeface="Arial"/>
                    <a:ea typeface="Arial"/>
                    <a:cs typeface="Arial"/>
                  </a:rPr>
                  <a:t>Earnings</a:t>
                </a:r>
              </a:p>
            </c:rich>
          </c:tx>
          <c:layout>
            <c:manualLayout>
              <c:xMode val="factor"/>
              <c:yMode val="factor"/>
              <c:x val="0"/>
              <c:y val="0.001"/>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3603290"/>
        <c:crosses val="autoZero"/>
        <c:crossBetween val="midCat"/>
        <c:dispUnits/>
      </c:valAx>
      <c:valAx>
        <c:axId val="43603290"/>
        <c:scaling>
          <c:orientation val="minMax"/>
          <c:max val="8000"/>
        </c:scaling>
        <c:axPos val="l"/>
        <c:title>
          <c:tx>
            <c:rich>
              <a:bodyPr vert="horz" rot="-5400000" anchor="ctr"/>
              <a:lstStyle/>
              <a:p>
                <a:pPr algn="ctr">
                  <a:defRPr/>
                </a:pPr>
                <a:r>
                  <a:rPr lang="en-US" cap="none" sz="1000" b="1" i="0" u="none" baseline="0">
                    <a:solidFill>
                      <a:srgbClr val="000000"/>
                    </a:solidFill>
                    <a:latin typeface="Arial"/>
                    <a:ea typeface="Arial"/>
                    <a:cs typeface="Arial"/>
                  </a:rPr>
                  <a:t>Tax Benefit</a:t>
                </a:r>
              </a:p>
            </c:rich>
          </c:tx>
          <c:layout>
            <c:manualLayout>
              <c:xMode val="factor"/>
              <c:yMode val="factor"/>
              <c:x val="-0.0012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7040593"/>
        <c:crosses val="autoZero"/>
        <c:crossBetween val="midCat"/>
        <c:dispUnits/>
      </c:valAx>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Value of Child Benefits at Various Income Levels: Single parent with two children (2010)</a:t>
            </a:r>
          </a:p>
        </c:rich>
      </c:tx>
      <c:layout>
        <c:manualLayout>
          <c:xMode val="factor"/>
          <c:yMode val="factor"/>
          <c:x val="0.00225"/>
          <c:y val="0"/>
        </c:manualLayout>
      </c:layout>
      <c:spPr>
        <a:noFill/>
        <a:ln>
          <a:noFill/>
        </a:ln>
      </c:spPr>
    </c:title>
    <c:plotArea>
      <c:layout>
        <c:manualLayout>
          <c:xMode val="edge"/>
          <c:yMode val="edge"/>
          <c:x val="0.0375"/>
          <c:y val="0.1045"/>
          <c:w val="0.9075"/>
          <c:h val="0.7105"/>
        </c:manualLayout>
      </c:layout>
      <c:scatterChart>
        <c:scatterStyle val="lineMarker"/>
        <c:varyColors val="0"/>
        <c:ser>
          <c:idx val="0"/>
          <c:order val="0"/>
          <c:tx>
            <c:strRef>
              <c:f>data!$H$5</c:f>
              <c:strCache>
                <c:ptCount val="1"/>
                <c:pt idx="0">
                  <c:v>Dep Exemption</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data!$A$6:$A$27</c:f>
              <c:numCache>
                <c:ptCount val="22"/>
                <c:pt idx="0">
                  <c:v>0</c:v>
                </c:pt>
                <c:pt idx="1">
                  <c:v>3000</c:v>
                </c:pt>
                <c:pt idx="2">
                  <c:v>6452</c:v>
                </c:pt>
                <c:pt idx="3">
                  <c:v>9350</c:v>
                </c:pt>
                <c:pt idx="4">
                  <c:v>12590</c:v>
                </c:pt>
                <c:pt idx="5">
                  <c:v>16333.33</c:v>
                </c:pt>
                <c:pt idx="6">
                  <c:v>16450</c:v>
                </c:pt>
                <c:pt idx="7">
                  <c:v>16650</c:v>
                </c:pt>
                <c:pt idx="8">
                  <c:v>17725</c:v>
                </c:pt>
                <c:pt idx="9">
                  <c:v>19350</c:v>
                </c:pt>
                <c:pt idx="10">
                  <c:v>25025</c:v>
                </c:pt>
                <c:pt idx="11">
                  <c:v>31300</c:v>
                </c:pt>
                <c:pt idx="12">
                  <c:v>40363</c:v>
                </c:pt>
                <c:pt idx="13">
                  <c:v>43350</c:v>
                </c:pt>
                <c:pt idx="14">
                  <c:v>50000</c:v>
                </c:pt>
                <c:pt idx="15">
                  <c:v>64900</c:v>
                </c:pt>
                <c:pt idx="16">
                  <c:v>75000</c:v>
                </c:pt>
                <c:pt idx="17">
                  <c:v>91750</c:v>
                </c:pt>
                <c:pt idx="18">
                  <c:v>95000</c:v>
                </c:pt>
                <c:pt idx="19">
                  <c:v>99050</c:v>
                </c:pt>
                <c:pt idx="20">
                  <c:v>115000</c:v>
                </c:pt>
                <c:pt idx="21">
                  <c:v>120000</c:v>
                </c:pt>
              </c:numCache>
            </c:numRef>
          </c:xVal>
          <c:yVal>
            <c:numRef>
              <c:f>data!$H$6:$H$27</c:f>
              <c:numCache>
                <c:ptCount val="22"/>
                <c:pt idx="0">
                  <c:v>0</c:v>
                </c:pt>
                <c:pt idx="1">
                  <c:v>0</c:v>
                </c:pt>
                <c:pt idx="2">
                  <c:v>0</c:v>
                </c:pt>
                <c:pt idx="3">
                  <c:v>0</c:v>
                </c:pt>
                <c:pt idx="4">
                  <c:v>324</c:v>
                </c:pt>
                <c:pt idx="5">
                  <c:v>698.3330000000001</c:v>
                </c:pt>
                <c:pt idx="6">
                  <c:v>710</c:v>
                </c:pt>
                <c:pt idx="7">
                  <c:v>730</c:v>
                </c:pt>
                <c:pt idx="8">
                  <c:v>730</c:v>
                </c:pt>
                <c:pt idx="9">
                  <c:v>811.25</c:v>
                </c:pt>
                <c:pt idx="10">
                  <c:v>1095</c:v>
                </c:pt>
                <c:pt idx="11">
                  <c:v>1095</c:v>
                </c:pt>
                <c:pt idx="12">
                  <c:v>1095</c:v>
                </c:pt>
                <c:pt idx="13">
                  <c:v>1095</c:v>
                </c:pt>
                <c:pt idx="14">
                  <c:v>1760</c:v>
                </c:pt>
                <c:pt idx="15">
                  <c:v>1825</c:v>
                </c:pt>
                <c:pt idx="16">
                  <c:v>1825</c:v>
                </c:pt>
                <c:pt idx="17">
                  <c:v>1825</c:v>
                </c:pt>
                <c:pt idx="18">
                  <c:v>1922.5</c:v>
                </c:pt>
                <c:pt idx="19">
                  <c:v>2044</c:v>
                </c:pt>
                <c:pt idx="20">
                  <c:v>2044</c:v>
                </c:pt>
                <c:pt idx="21">
                  <c:v>2044</c:v>
                </c:pt>
              </c:numCache>
            </c:numRef>
          </c:yVal>
          <c:smooth val="0"/>
        </c:ser>
        <c:ser>
          <c:idx val="1"/>
          <c:order val="1"/>
          <c:tx>
            <c:strRef>
              <c:f>data!$I$5</c:f>
              <c:strCache>
                <c:ptCount val="1"/>
                <c:pt idx="0">
                  <c:v>HOH</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data!$A$6:$A$27</c:f>
              <c:numCache>
                <c:ptCount val="22"/>
                <c:pt idx="0">
                  <c:v>0</c:v>
                </c:pt>
                <c:pt idx="1">
                  <c:v>3000</c:v>
                </c:pt>
                <c:pt idx="2">
                  <c:v>6452</c:v>
                </c:pt>
                <c:pt idx="3">
                  <c:v>9350</c:v>
                </c:pt>
                <c:pt idx="4">
                  <c:v>12590</c:v>
                </c:pt>
                <c:pt idx="5">
                  <c:v>16333.33</c:v>
                </c:pt>
                <c:pt idx="6">
                  <c:v>16450</c:v>
                </c:pt>
                <c:pt idx="7">
                  <c:v>16650</c:v>
                </c:pt>
                <c:pt idx="8">
                  <c:v>17725</c:v>
                </c:pt>
                <c:pt idx="9">
                  <c:v>19350</c:v>
                </c:pt>
                <c:pt idx="10">
                  <c:v>25025</c:v>
                </c:pt>
                <c:pt idx="11">
                  <c:v>31300</c:v>
                </c:pt>
                <c:pt idx="12">
                  <c:v>40363</c:v>
                </c:pt>
                <c:pt idx="13">
                  <c:v>43350</c:v>
                </c:pt>
                <c:pt idx="14">
                  <c:v>50000</c:v>
                </c:pt>
                <c:pt idx="15">
                  <c:v>64900</c:v>
                </c:pt>
                <c:pt idx="16">
                  <c:v>75000</c:v>
                </c:pt>
                <c:pt idx="17">
                  <c:v>91750</c:v>
                </c:pt>
                <c:pt idx="18">
                  <c:v>95000</c:v>
                </c:pt>
                <c:pt idx="19">
                  <c:v>99050</c:v>
                </c:pt>
                <c:pt idx="20">
                  <c:v>115000</c:v>
                </c:pt>
                <c:pt idx="21">
                  <c:v>120000</c:v>
                </c:pt>
              </c:numCache>
            </c:numRef>
          </c:xVal>
          <c:yVal>
            <c:numRef>
              <c:f>data!$I$6:$I$27</c:f>
              <c:numCache>
                <c:ptCount val="22"/>
                <c:pt idx="0">
                  <c:v>0</c:v>
                </c:pt>
                <c:pt idx="1">
                  <c:v>0</c:v>
                </c:pt>
                <c:pt idx="2">
                  <c:v>0</c:v>
                </c:pt>
                <c:pt idx="3">
                  <c:v>0</c:v>
                </c:pt>
                <c:pt idx="4">
                  <c:v>0</c:v>
                </c:pt>
                <c:pt idx="5">
                  <c:v>0</c:v>
                </c:pt>
                <c:pt idx="6">
                  <c:v>0</c:v>
                </c:pt>
                <c:pt idx="7">
                  <c:v>0</c:v>
                </c:pt>
                <c:pt idx="8">
                  <c:v>107.5</c:v>
                </c:pt>
                <c:pt idx="9">
                  <c:v>270</c:v>
                </c:pt>
                <c:pt idx="10">
                  <c:v>270</c:v>
                </c:pt>
                <c:pt idx="11">
                  <c:v>583.75</c:v>
                </c:pt>
                <c:pt idx="12">
                  <c:v>583.75</c:v>
                </c:pt>
                <c:pt idx="13">
                  <c:v>583.75</c:v>
                </c:pt>
                <c:pt idx="14">
                  <c:v>583.75</c:v>
                </c:pt>
                <c:pt idx="15">
                  <c:v>2008.75</c:v>
                </c:pt>
                <c:pt idx="16">
                  <c:v>2008.75</c:v>
                </c:pt>
                <c:pt idx="17">
                  <c:v>2008.75</c:v>
                </c:pt>
                <c:pt idx="18">
                  <c:v>2008.75</c:v>
                </c:pt>
                <c:pt idx="19">
                  <c:v>2008.75</c:v>
                </c:pt>
                <c:pt idx="20">
                  <c:v>2487.25</c:v>
                </c:pt>
                <c:pt idx="21">
                  <c:v>2637.25</c:v>
                </c:pt>
              </c:numCache>
            </c:numRef>
          </c:yVal>
          <c:smooth val="0"/>
        </c:ser>
        <c:ser>
          <c:idx val="2"/>
          <c:order val="2"/>
          <c:tx>
            <c:strRef>
              <c:f>data!$L$5</c:f>
              <c:strCache>
                <c:ptCount val="1"/>
                <c:pt idx="0">
                  <c:v>CTC</c:v>
                </c:pt>
              </c:strCache>
            </c:strRef>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data!$A$6:$A$27</c:f>
              <c:numCache>
                <c:ptCount val="22"/>
                <c:pt idx="0">
                  <c:v>0</c:v>
                </c:pt>
                <c:pt idx="1">
                  <c:v>3000</c:v>
                </c:pt>
                <c:pt idx="2">
                  <c:v>6452</c:v>
                </c:pt>
                <c:pt idx="3">
                  <c:v>9350</c:v>
                </c:pt>
                <c:pt idx="4">
                  <c:v>12590</c:v>
                </c:pt>
                <c:pt idx="5">
                  <c:v>16333.33</c:v>
                </c:pt>
                <c:pt idx="6">
                  <c:v>16450</c:v>
                </c:pt>
                <c:pt idx="7">
                  <c:v>16650</c:v>
                </c:pt>
                <c:pt idx="8">
                  <c:v>17725</c:v>
                </c:pt>
                <c:pt idx="9">
                  <c:v>19350</c:v>
                </c:pt>
                <c:pt idx="10">
                  <c:v>25025</c:v>
                </c:pt>
                <c:pt idx="11">
                  <c:v>31300</c:v>
                </c:pt>
                <c:pt idx="12">
                  <c:v>40363</c:v>
                </c:pt>
                <c:pt idx="13">
                  <c:v>43350</c:v>
                </c:pt>
                <c:pt idx="14">
                  <c:v>50000</c:v>
                </c:pt>
                <c:pt idx="15">
                  <c:v>64900</c:v>
                </c:pt>
                <c:pt idx="16">
                  <c:v>75000</c:v>
                </c:pt>
                <c:pt idx="17">
                  <c:v>91750</c:v>
                </c:pt>
                <c:pt idx="18">
                  <c:v>95000</c:v>
                </c:pt>
                <c:pt idx="19">
                  <c:v>99050</c:v>
                </c:pt>
                <c:pt idx="20">
                  <c:v>115000</c:v>
                </c:pt>
                <c:pt idx="21">
                  <c:v>120000</c:v>
                </c:pt>
              </c:numCache>
            </c:numRef>
          </c:xVal>
          <c:yVal>
            <c:numRef>
              <c:f>data!$L$6:$L$27</c:f>
              <c:numCache>
                <c:ptCount val="22"/>
                <c:pt idx="0">
                  <c:v>0</c:v>
                </c:pt>
                <c:pt idx="1">
                  <c:v>0</c:v>
                </c:pt>
                <c:pt idx="2">
                  <c:v>517.8</c:v>
                </c:pt>
                <c:pt idx="3">
                  <c:v>952.5</c:v>
                </c:pt>
                <c:pt idx="4">
                  <c:v>1438.5</c:v>
                </c:pt>
                <c:pt idx="5">
                  <c:v>1999.9995</c:v>
                </c:pt>
                <c:pt idx="6">
                  <c:v>2000</c:v>
                </c:pt>
                <c:pt idx="7">
                  <c:v>2000</c:v>
                </c:pt>
                <c:pt idx="8">
                  <c:v>2000</c:v>
                </c:pt>
                <c:pt idx="9">
                  <c:v>2000</c:v>
                </c:pt>
                <c:pt idx="10">
                  <c:v>2000</c:v>
                </c:pt>
                <c:pt idx="11">
                  <c:v>2000</c:v>
                </c:pt>
                <c:pt idx="12">
                  <c:v>2000</c:v>
                </c:pt>
                <c:pt idx="13">
                  <c:v>2000</c:v>
                </c:pt>
                <c:pt idx="14">
                  <c:v>2000</c:v>
                </c:pt>
                <c:pt idx="15">
                  <c:v>2000</c:v>
                </c:pt>
                <c:pt idx="16">
                  <c:v>2000</c:v>
                </c:pt>
                <c:pt idx="17">
                  <c:v>1162.5</c:v>
                </c:pt>
                <c:pt idx="18">
                  <c:v>1000</c:v>
                </c:pt>
                <c:pt idx="19">
                  <c:v>797.5</c:v>
                </c:pt>
                <c:pt idx="20">
                  <c:v>0</c:v>
                </c:pt>
                <c:pt idx="21">
                  <c:v>0</c:v>
                </c:pt>
              </c:numCache>
            </c:numRef>
          </c:yVal>
          <c:smooth val="0"/>
        </c:ser>
        <c:ser>
          <c:idx val="3"/>
          <c:order val="3"/>
          <c:tx>
            <c:strRef>
              <c:f>data!$M$5</c:f>
              <c:strCache>
                <c:ptCount val="1"/>
                <c:pt idx="0">
                  <c:v>EITC</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data!$A$6:$A$27</c:f>
              <c:numCache>
                <c:ptCount val="22"/>
                <c:pt idx="0">
                  <c:v>0</c:v>
                </c:pt>
                <c:pt idx="1">
                  <c:v>3000</c:v>
                </c:pt>
                <c:pt idx="2">
                  <c:v>6452</c:v>
                </c:pt>
                <c:pt idx="3">
                  <c:v>9350</c:v>
                </c:pt>
                <c:pt idx="4">
                  <c:v>12590</c:v>
                </c:pt>
                <c:pt idx="5">
                  <c:v>16333.33</c:v>
                </c:pt>
                <c:pt idx="6">
                  <c:v>16450</c:v>
                </c:pt>
                <c:pt idx="7">
                  <c:v>16650</c:v>
                </c:pt>
                <c:pt idx="8">
                  <c:v>17725</c:v>
                </c:pt>
                <c:pt idx="9">
                  <c:v>19350</c:v>
                </c:pt>
                <c:pt idx="10">
                  <c:v>25025</c:v>
                </c:pt>
                <c:pt idx="11">
                  <c:v>31300</c:v>
                </c:pt>
                <c:pt idx="12">
                  <c:v>40363</c:v>
                </c:pt>
                <c:pt idx="13">
                  <c:v>43350</c:v>
                </c:pt>
                <c:pt idx="14">
                  <c:v>50000</c:v>
                </c:pt>
                <c:pt idx="15">
                  <c:v>64900</c:v>
                </c:pt>
                <c:pt idx="16">
                  <c:v>75000</c:v>
                </c:pt>
                <c:pt idx="17">
                  <c:v>91750</c:v>
                </c:pt>
                <c:pt idx="18">
                  <c:v>95000</c:v>
                </c:pt>
                <c:pt idx="19">
                  <c:v>99050</c:v>
                </c:pt>
                <c:pt idx="20">
                  <c:v>115000</c:v>
                </c:pt>
                <c:pt idx="21">
                  <c:v>120000</c:v>
                </c:pt>
              </c:numCache>
            </c:numRef>
          </c:xVal>
          <c:yVal>
            <c:numRef>
              <c:f>data!$M$6:$M$27</c:f>
              <c:numCache>
                <c:ptCount val="22"/>
                <c:pt idx="0">
                  <c:v>0</c:v>
                </c:pt>
                <c:pt idx="1">
                  <c:v>1200</c:v>
                </c:pt>
                <c:pt idx="2">
                  <c:v>2580.8</c:v>
                </c:pt>
                <c:pt idx="3">
                  <c:v>3740</c:v>
                </c:pt>
                <c:pt idx="4">
                  <c:v>5036</c:v>
                </c:pt>
                <c:pt idx="5">
                  <c:v>5036</c:v>
                </c:pt>
                <c:pt idx="6">
                  <c:v>5036</c:v>
                </c:pt>
                <c:pt idx="7">
                  <c:v>4993.88</c:v>
                </c:pt>
                <c:pt idx="8">
                  <c:v>4767.485</c:v>
                </c:pt>
                <c:pt idx="9">
                  <c:v>4425.26</c:v>
                </c:pt>
                <c:pt idx="10">
                  <c:v>3230.105</c:v>
                </c:pt>
                <c:pt idx="11">
                  <c:v>1908.5899999999997</c:v>
                </c:pt>
                <c:pt idx="12">
                  <c:v>0</c:v>
                </c:pt>
                <c:pt idx="13">
                  <c:v>0</c:v>
                </c:pt>
                <c:pt idx="14">
                  <c:v>0</c:v>
                </c:pt>
                <c:pt idx="15">
                  <c:v>0</c:v>
                </c:pt>
                <c:pt idx="16">
                  <c:v>0</c:v>
                </c:pt>
                <c:pt idx="17">
                  <c:v>0</c:v>
                </c:pt>
                <c:pt idx="18">
                  <c:v>0</c:v>
                </c:pt>
                <c:pt idx="19">
                  <c:v>0</c:v>
                </c:pt>
                <c:pt idx="20">
                  <c:v>0</c:v>
                </c:pt>
                <c:pt idx="21">
                  <c:v>0</c:v>
                </c:pt>
              </c:numCache>
            </c:numRef>
          </c:yVal>
          <c:smooth val="0"/>
        </c:ser>
        <c:ser>
          <c:idx val="4"/>
          <c:order val="4"/>
          <c:tx>
            <c:strRef>
              <c:f>data!$N$5</c:f>
              <c:strCache>
                <c:ptCount val="1"/>
                <c:pt idx="0">
                  <c:v>MWP</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data!$A$6:$A$27</c:f>
              <c:numCache>
                <c:ptCount val="22"/>
                <c:pt idx="0">
                  <c:v>0</c:v>
                </c:pt>
                <c:pt idx="1">
                  <c:v>3000</c:v>
                </c:pt>
                <c:pt idx="2">
                  <c:v>6452</c:v>
                </c:pt>
                <c:pt idx="3">
                  <c:v>9350</c:v>
                </c:pt>
                <c:pt idx="4">
                  <c:v>12590</c:v>
                </c:pt>
                <c:pt idx="5">
                  <c:v>16333.33</c:v>
                </c:pt>
                <c:pt idx="6">
                  <c:v>16450</c:v>
                </c:pt>
                <c:pt idx="7">
                  <c:v>16650</c:v>
                </c:pt>
                <c:pt idx="8">
                  <c:v>17725</c:v>
                </c:pt>
                <c:pt idx="9">
                  <c:v>19350</c:v>
                </c:pt>
                <c:pt idx="10">
                  <c:v>25025</c:v>
                </c:pt>
                <c:pt idx="11">
                  <c:v>31300</c:v>
                </c:pt>
                <c:pt idx="12">
                  <c:v>40363</c:v>
                </c:pt>
                <c:pt idx="13">
                  <c:v>43350</c:v>
                </c:pt>
                <c:pt idx="14">
                  <c:v>50000</c:v>
                </c:pt>
                <c:pt idx="15">
                  <c:v>64900</c:v>
                </c:pt>
                <c:pt idx="16">
                  <c:v>75000</c:v>
                </c:pt>
                <c:pt idx="17">
                  <c:v>91750</c:v>
                </c:pt>
                <c:pt idx="18">
                  <c:v>95000</c:v>
                </c:pt>
                <c:pt idx="19">
                  <c:v>99050</c:v>
                </c:pt>
                <c:pt idx="20">
                  <c:v>115000</c:v>
                </c:pt>
                <c:pt idx="21">
                  <c:v>120000</c:v>
                </c:pt>
              </c:numCache>
            </c:numRef>
          </c:xVal>
          <c:yVal>
            <c:numRef>
              <c:f>data!$N$6:$N$27</c:f>
              <c:numCache>
                <c:ptCount val="22"/>
                <c:pt idx="0">
                  <c:v>0</c:v>
                </c:pt>
                <c:pt idx="1">
                  <c:v>186</c:v>
                </c:pt>
                <c:pt idx="2">
                  <c:v>400</c:v>
                </c:pt>
                <c:pt idx="3">
                  <c:v>400</c:v>
                </c:pt>
                <c:pt idx="4">
                  <c:v>400</c:v>
                </c:pt>
                <c:pt idx="5">
                  <c:v>400</c:v>
                </c:pt>
                <c:pt idx="6">
                  <c:v>400</c:v>
                </c:pt>
                <c:pt idx="7">
                  <c:v>400</c:v>
                </c:pt>
                <c:pt idx="8">
                  <c:v>400</c:v>
                </c:pt>
                <c:pt idx="9">
                  <c:v>400</c:v>
                </c:pt>
                <c:pt idx="10">
                  <c:v>400</c:v>
                </c:pt>
                <c:pt idx="11">
                  <c:v>400</c:v>
                </c:pt>
                <c:pt idx="12">
                  <c:v>400</c:v>
                </c:pt>
                <c:pt idx="13">
                  <c:v>400</c:v>
                </c:pt>
                <c:pt idx="14">
                  <c:v>400</c:v>
                </c:pt>
                <c:pt idx="15">
                  <c:v>400</c:v>
                </c:pt>
                <c:pt idx="16">
                  <c:v>400</c:v>
                </c:pt>
                <c:pt idx="17">
                  <c:v>65</c:v>
                </c:pt>
                <c:pt idx="18">
                  <c:v>0</c:v>
                </c:pt>
                <c:pt idx="19">
                  <c:v>0</c:v>
                </c:pt>
                <c:pt idx="20">
                  <c:v>0</c:v>
                </c:pt>
                <c:pt idx="21">
                  <c:v>0</c:v>
                </c:pt>
              </c:numCache>
            </c:numRef>
          </c:yVal>
          <c:smooth val="0"/>
        </c:ser>
        <c:ser>
          <c:idx val="5"/>
          <c:order val="5"/>
          <c:tx>
            <c:strRef>
              <c:f>data!$O$5</c:f>
              <c:strCache>
                <c:ptCount val="1"/>
                <c:pt idx="0">
                  <c:v>Combined Benefit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data!$A$6:$A$27</c:f>
              <c:numCache>
                <c:ptCount val="22"/>
                <c:pt idx="0">
                  <c:v>0</c:v>
                </c:pt>
                <c:pt idx="1">
                  <c:v>3000</c:v>
                </c:pt>
                <c:pt idx="2">
                  <c:v>6452</c:v>
                </c:pt>
                <c:pt idx="3">
                  <c:v>9350</c:v>
                </c:pt>
                <c:pt idx="4">
                  <c:v>12590</c:v>
                </c:pt>
                <c:pt idx="5">
                  <c:v>16333.33</c:v>
                </c:pt>
                <c:pt idx="6">
                  <c:v>16450</c:v>
                </c:pt>
                <c:pt idx="7">
                  <c:v>16650</c:v>
                </c:pt>
                <c:pt idx="8">
                  <c:v>17725</c:v>
                </c:pt>
                <c:pt idx="9">
                  <c:v>19350</c:v>
                </c:pt>
                <c:pt idx="10">
                  <c:v>25025</c:v>
                </c:pt>
                <c:pt idx="11">
                  <c:v>31300</c:v>
                </c:pt>
                <c:pt idx="12">
                  <c:v>40363</c:v>
                </c:pt>
                <c:pt idx="13">
                  <c:v>43350</c:v>
                </c:pt>
                <c:pt idx="14">
                  <c:v>50000</c:v>
                </c:pt>
                <c:pt idx="15">
                  <c:v>64900</c:v>
                </c:pt>
                <c:pt idx="16">
                  <c:v>75000</c:v>
                </c:pt>
                <c:pt idx="17">
                  <c:v>91750</c:v>
                </c:pt>
                <c:pt idx="18">
                  <c:v>95000</c:v>
                </c:pt>
                <c:pt idx="19">
                  <c:v>99050</c:v>
                </c:pt>
                <c:pt idx="20">
                  <c:v>115000</c:v>
                </c:pt>
                <c:pt idx="21">
                  <c:v>120000</c:v>
                </c:pt>
              </c:numCache>
            </c:numRef>
          </c:xVal>
          <c:yVal>
            <c:numRef>
              <c:f>data!$O$6:$O$27</c:f>
              <c:numCache>
                <c:ptCount val="22"/>
                <c:pt idx="0">
                  <c:v>0</c:v>
                </c:pt>
                <c:pt idx="1">
                  <c:v>1386</c:v>
                </c:pt>
                <c:pt idx="2">
                  <c:v>3498.6000000000004</c:v>
                </c:pt>
                <c:pt idx="3">
                  <c:v>5092.5</c:v>
                </c:pt>
                <c:pt idx="4">
                  <c:v>7198.5</c:v>
                </c:pt>
                <c:pt idx="5">
                  <c:v>8134.3325</c:v>
                </c:pt>
                <c:pt idx="6">
                  <c:v>8146</c:v>
                </c:pt>
                <c:pt idx="7">
                  <c:v>8123.88</c:v>
                </c:pt>
                <c:pt idx="8">
                  <c:v>8004.985</c:v>
                </c:pt>
                <c:pt idx="9">
                  <c:v>7906.51</c:v>
                </c:pt>
                <c:pt idx="10">
                  <c:v>6995.105</c:v>
                </c:pt>
                <c:pt idx="11">
                  <c:v>5987.34</c:v>
                </c:pt>
                <c:pt idx="12">
                  <c:v>4078.75</c:v>
                </c:pt>
                <c:pt idx="13">
                  <c:v>4078.75</c:v>
                </c:pt>
                <c:pt idx="14">
                  <c:v>4743.75</c:v>
                </c:pt>
                <c:pt idx="15">
                  <c:v>6233.75</c:v>
                </c:pt>
                <c:pt idx="16">
                  <c:v>6233.75</c:v>
                </c:pt>
                <c:pt idx="17">
                  <c:v>5061.25</c:v>
                </c:pt>
                <c:pt idx="18">
                  <c:v>4931.25</c:v>
                </c:pt>
                <c:pt idx="19">
                  <c:v>4850.25</c:v>
                </c:pt>
                <c:pt idx="20">
                  <c:v>4531.25</c:v>
                </c:pt>
                <c:pt idx="21">
                  <c:v>4681.25</c:v>
                </c:pt>
              </c:numCache>
            </c:numRef>
          </c:yVal>
          <c:smooth val="0"/>
        </c:ser>
        <c:axId val="12339067"/>
        <c:axId val="43942740"/>
      </c:scatterChart>
      <c:valAx>
        <c:axId val="12339067"/>
        <c:scaling>
          <c:orientation val="minMax"/>
          <c:max val="120000"/>
        </c:scaling>
        <c:axPos val="b"/>
        <c:title>
          <c:tx>
            <c:rich>
              <a:bodyPr vert="horz" rot="0" anchor="ctr"/>
              <a:lstStyle/>
              <a:p>
                <a:pPr algn="ctr">
                  <a:defRPr/>
                </a:pPr>
                <a:r>
                  <a:rPr lang="en-US" cap="none" sz="925" b="0" i="0" u="none" baseline="0">
                    <a:solidFill>
                      <a:srgbClr val="000000"/>
                    </a:solidFill>
                    <a:latin typeface="Arial"/>
                    <a:ea typeface="Arial"/>
                    <a:cs typeface="Arial"/>
                  </a:rPr>
                  <a:t>Earnings ($)</a:t>
                </a:r>
              </a:p>
            </c:rich>
          </c:tx>
          <c:layout>
            <c:manualLayout>
              <c:xMode val="factor"/>
              <c:yMode val="factor"/>
              <c:x val="0"/>
              <c:y val="0.001"/>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43942740"/>
        <c:crosses val="autoZero"/>
        <c:crossBetween val="midCat"/>
        <c:dispUnits/>
      </c:valAx>
      <c:valAx>
        <c:axId val="43942740"/>
        <c:scaling>
          <c:orientation val="minMax"/>
        </c:scaling>
        <c:axPos val="l"/>
        <c:title>
          <c:tx>
            <c:rich>
              <a:bodyPr vert="horz" rot="-5400000" anchor="ctr"/>
              <a:lstStyle/>
              <a:p>
                <a:pPr algn="ctr">
                  <a:defRPr/>
                </a:pPr>
                <a:r>
                  <a:rPr lang="en-US" cap="none" sz="925" b="0" i="0" u="none" baseline="0">
                    <a:solidFill>
                      <a:srgbClr val="000000"/>
                    </a:solidFill>
                    <a:latin typeface="Arial"/>
                    <a:ea typeface="Arial"/>
                    <a:cs typeface="Arial"/>
                  </a:rPr>
                  <a:t>Benefit ($)</a:t>
                </a:r>
              </a:p>
            </c:rich>
          </c:tx>
          <c:layout>
            <c:manualLayout>
              <c:xMode val="factor"/>
              <c:yMode val="factor"/>
              <c:x val="-0.00125"/>
              <c:y val="-0.002"/>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925" b="0" i="0" u="none" baseline="0">
                <a:solidFill>
                  <a:srgbClr val="000000"/>
                </a:solidFill>
                <a:latin typeface="Arial"/>
                <a:ea typeface="Arial"/>
                <a:cs typeface="Arial"/>
              </a:defRPr>
            </a:pPr>
          </a:p>
        </c:txPr>
        <c:crossAx val="12339067"/>
        <c:crosses val="autoZero"/>
        <c:crossBetween val="midCat"/>
        <c:dispUnits/>
      </c:valAx>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CTC, ACTC
Head of Household, 2 Children</a:t>
            </a:r>
          </a:p>
        </c:rich>
      </c:tx>
      <c:layout>
        <c:manualLayout>
          <c:xMode val="factor"/>
          <c:yMode val="factor"/>
          <c:x val="0.001"/>
          <c:y val="0"/>
        </c:manualLayout>
      </c:layout>
      <c:spPr>
        <a:noFill/>
        <a:ln>
          <a:noFill/>
        </a:ln>
      </c:spPr>
    </c:title>
    <c:plotArea>
      <c:layout>
        <c:manualLayout>
          <c:xMode val="edge"/>
          <c:yMode val="edge"/>
          <c:x val="0.03825"/>
          <c:y val="0.139"/>
          <c:w val="0.95075"/>
          <c:h val="0.8055"/>
        </c:manualLayout>
      </c:layout>
      <c:scatterChart>
        <c:scatterStyle val="line"/>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#REF!</c:f>
              <c:numCache>
                <c:ptCount val="1"/>
                <c:pt idx="0">
                  <c:v>1</c:v>
                </c:pt>
              </c:numCache>
            </c:numRef>
          </c:xVal>
          <c:yVal>
            <c:numRef>
              <c:f>#REF!</c:f>
              <c:numCache>
                <c:ptCount val="1"/>
                <c:pt idx="0">
                  <c:v>1</c:v>
                </c:pt>
              </c:numCache>
            </c:numRef>
          </c:yVal>
          <c:smooth val="0"/>
        </c:ser>
        <c:axId val="56885291"/>
        <c:axId val="42205572"/>
      </c:scatterChart>
      <c:valAx>
        <c:axId val="56885291"/>
        <c:scaling>
          <c:orientation val="minMax"/>
          <c:max val="200000"/>
        </c:scaling>
        <c:axPos val="b"/>
        <c:title>
          <c:tx>
            <c:rich>
              <a:bodyPr vert="horz" rot="0" anchor="ctr"/>
              <a:lstStyle/>
              <a:p>
                <a:pPr algn="ctr">
                  <a:defRPr/>
                </a:pPr>
                <a:r>
                  <a:rPr lang="en-US" cap="none" sz="1000" b="1" i="0" u="none" baseline="0">
                    <a:solidFill>
                      <a:srgbClr val="000000"/>
                    </a:solidFill>
                    <a:latin typeface="Arial"/>
                    <a:ea typeface="Arial"/>
                    <a:cs typeface="Arial"/>
                  </a:rPr>
                  <a:t>Earnings</a:t>
                </a:r>
              </a:p>
            </c:rich>
          </c:tx>
          <c:layout>
            <c:manualLayout>
              <c:xMode val="factor"/>
              <c:yMode val="factor"/>
              <c:x val="0"/>
              <c:y val="0.001"/>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2205572"/>
        <c:crosses val="autoZero"/>
        <c:crossBetween val="midCat"/>
        <c:dispUnits/>
      </c:valAx>
      <c:valAx>
        <c:axId val="42205572"/>
        <c:scaling>
          <c:orientation val="minMax"/>
          <c:max val="8000"/>
        </c:scaling>
        <c:axPos val="l"/>
        <c:title>
          <c:tx>
            <c:rich>
              <a:bodyPr vert="horz" rot="-5400000" anchor="ctr"/>
              <a:lstStyle/>
              <a:p>
                <a:pPr algn="ctr">
                  <a:defRPr/>
                </a:pPr>
                <a:r>
                  <a:rPr lang="en-US" cap="none" sz="1000" b="1" i="0" u="none" baseline="0">
                    <a:solidFill>
                      <a:srgbClr val="000000"/>
                    </a:solidFill>
                    <a:latin typeface="Arial"/>
                    <a:ea typeface="Arial"/>
                    <a:cs typeface="Arial"/>
                  </a:rPr>
                  <a:t>Tax Benefits</a:t>
                </a:r>
              </a:p>
            </c:rich>
          </c:tx>
          <c:layout>
            <c:manualLayout>
              <c:xMode val="factor"/>
              <c:yMode val="factor"/>
              <c:x val="-0.00125"/>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6885291"/>
        <c:crosses val="autoZero"/>
        <c:crossBetween val="midCat"/>
        <c:dispUnits/>
      </c:valAx>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MWP
Head of Household, 2 Children</a:t>
            </a:r>
          </a:p>
        </c:rich>
      </c:tx>
      <c:layout>
        <c:manualLayout>
          <c:xMode val="factor"/>
          <c:yMode val="factor"/>
          <c:x val="0.001"/>
          <c:y val="0"/>
        </c:manualLayout>
      </c:layout>
      <c:spPr>
        <a:noFill/>
        <a:ln>
          <a:noFill/>
        </a:ln>
      </c:spPr>
    </c:title>
    <c:plotArea>
      <c:layout>
        <c:manualLayout>
          <c:xMode val="edge"/>
          <c:yMode val="edge"/>
          <c:x val="0.03825"/>
          <c:y val="0.139"/>
          <c:w val="0.95075"/>
          <c:h val="0.8055"/>
        </c:manualLayout>
      </c:layout>
      <c:scatterChart>
        <c:scatterStyle val="line"/>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#REF!</c:f>
              <c:numCache>
                <c:ptCount val="1"/>
                <c:pt idx="0">
                  <c:v>1</c:v>
                </c:pt>
              </c:numCache>
            </c:numRef>
          </c:xVal>
          <c:yVal>
            <c:numRef>
              <c:f>#REF!</c:f>
              <c:numCache>
                <c:ptCount val="1"/>
                <c:pt idx="0">
                  <c:v>1</c:v>
                </c:pt>
              </c:numCache>
            </c:numRef>
          </c:yVal>
          <c:smooth val="0"/>
        </c:ser>
        <c:axId val="44305829"/>
        <c:axId val="63208142"/>
      </c:scatterChart>
      <c:valAx>
        <c:axId val="44305829"/>
        <c:scaling>
          <c:orientation val="minMax"/>
          <c:max val="200000"/>
        </c:scaling>
        <c:axPos val="b"/>
        <c:title>
          <c:tx>
            <c:rich>
              <a:bodyPr vert="horz" rot="0" anchor="ctr"/>
              <a:lstStyle/>
              <a:p>
                <a:pPr algn="ctr">
                  <a:defRPr/>
                </a:pPr>
                <a:r>
                  <a:rPr lang="en-US" cap="none" sz="1000" b="1" i="0" u="none" baseline="0">
                    <a:solidFill>
                      <a:srgbClr val="000000"/>
                    </a:solidFill>
                    <a:latin typeface="Arial"/>
                    <a:ea typeface="Arial"/>
                    <a:cs typeface="Arial"/>
                  </a:rPr>
                  <a:t>Earnings</a:t>
                </a:r>
              </a:p>
            </c:rich>
          </c:tx>
          <c:layout>
            <c:manualLayout>
              <c:xMode val="factor"/>
              <c:yMode val="factor"/>
              <c:x val="0"/>
              <c:y val="0.001"/>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3208142"/>
        <c:crosses val="autoZero"/>
        <c:crossBetween val="midCat"/>
        <c:dispUnits/>
      </c:valAx>
      <c:valAx>
        <c:axId val="63208142"/>
        <c:scaling>
          <c:orientation val="minMax"/>
          <c:max val="8000"/>
        </c:scaling>
        <c:axPos val="l"/>
        <c:title>
          <c:tx>
            <c:rich>
              <a:bodyPr vert="horz" rot="-5400000" anchor="ctr"/>
              <a:lstStyle/>
              <a:p>
                <a:pPr algn="ctr">
                  <a:defRPr/>
                </a:pPr>
                <a:r>
                  <a:rPr lang="en-US" cap="none" sz="1000" b="1" i="0" u="none" baseline="0">
                    <a:solidFill>
                      <a:srgbClr val="000000"/>
                    </a:solidFill>
                    <a:latin typeface="Arial"/>
                    <a:ea typeface="Arial"/>
                    <a:cs typeface="Arial"/>
                  </a:rPr>
                  <a:t>Tax Benefits</a:t>
                </a:r>
              </a:p>
            </c:rich>
          </c:tx>
          <c:layout>
            <c:manualLayout>
              <c:xMode val="factor"/>
              <c:yMode val="factor"/>
              <c:x val="-0.00125"/>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4305829"/>
        <c:crosses val="autoZero"/>
        <c:crossBetween val="midCat"/>
        <c:dispUnits/>
      </c:valAx>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Dependent Exemption 
Head of Household, 2 Children</a:t>
            </a:r>
          </a:p>
        </c:rich>
      </c:tx>
      <c:layout>
        <c:manualLayout>
          <c:xMode val="factor"/>
          <c:yMode val="factor"/>
          <c:x val="0.001"/>
          <c:y val="0"/>
        </c:manualLayout>
      </c:layout>
      <c:spPr>
        <a:noFill/>
        <a:ln>
          <a:noFill/>
        </a:ln>
      </c:spPr>
    </c:title>
    <c:plotArea>
      <c:layout>
        <c:manualLayout>
          <c:xMode val="edge"/>
          <c:yMode val="edge"/>
          <c:x val="0.03825"/>
          <c:y val="0.139"/>
          <c:w val="0.95075"/>
          <c:h val="0.8055"/>
        </c:manualLayout>
      </c:layout>
      <c:scatterChart>
        <c:scatterStyle val="line"/>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#REF!</c:f>
              <c:numCache>
                <c:ptCount val="1"/>
                <c:pt idx="0">
                  <c:v>1</c:v>
                </c:pt>
              </c:numCache>
            </c:numRef>
          </c:xVal>
          <c:yVal>
            <c:numRef>
              <c:f>#REF!</c:f>
              <c:numCache>
                <c:ptCount val="1"/>
                <c:pt idx="0">
                  <c:v>1</c:v>
                </c:pt>
              </c:numCache>
            </c:numRef>
          </c:yVal>
          <c:smooth val="0"/>
        </c:ser>
        <c:axId val="32002367"/>
        <c:axId val="19585848"/>
      </c:scatterChart>
      <c:valAx>
        <c:axId val="32002367"/>
        <c:scaling>
          <c:orientation val="minMax"/>
          <c:max val="200000"/>
        </c:scaling>
        <c:axPos val="b"/>
        <c:title>
          <c:tx>
            <c:rich>
              <a:bodyPr vert="horz" rot="0" anchor="ctr"/>
              <a:lstStyle/>
              <a:p>
                <a:pPr algn="ctr">
                  <a:defRPr/>
                </a:pPr>
                <a:r>
                  <a:rPr lang="en-US" cap="none" sz="1000" b="1" i="0" u="none" baseline="0">
                    <a:solidFill>
                      <a:srgbClr val="000000"/>
                    </a:solidFill>
                    <a:latin typeface="Arial"/>
                    <a:ea typeface="Arial"/>
                    <a:cs typeface="Arial"/>
                  </a:rPr>
                  <a:t>Earnings</a:t>
                </a:r>
              </a:p>
            </c:rich>
          </c:tx>
          <c:layout>
            <c:manualLayout>
              <c:xMode val="factor"/>
              <c:yMode val="factor"/>
              <c:x val="0"/>
              <c:y val="0.001"/>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9585848"/>
        <c:crosses val="autoZero"/>
        <c:crossBetween val="midCat"/>
        <c:dispUnits/>
      </c:valAx>
      <c:valAx>
        <c:axId val="19585848"/>
        <c:scaling>
          <c:orientation val="minMax"/>
          <c:max val="8000"/>
        </c:scaling>
        <c:axPos val="l"/>
        <c:title>
          <c:tx>
            <c:rich>
              <a:bodyPr vert="horz" rot="-5400000" anchor="ctr"/>
              <a:lstStyle/>
              <a:p>
                <a:pPr algn="ctr">
                  <a:defRPr/>
                </a:pPr>
                <a:r>
                  <a:rPr lang="en-US" cap="none" sz="1000" b="1" i="0" u="none" baseline="0">
                    <a:solidFill>
                      <a:srgbClr val="000000"/>
                    </a:solidFill>
                    <a:latin typeface="Arial"/>
                    <a:ea typeface="Arial"/>
                    <a:cs typeface="Arial"/>
                  </a:rPr>
                  <a:t>Tax Benefits</a:t>
                </a:r>
              </a:p>
            </c:rich>
          </c:tx>
          <c:layout>
            <c:manualLayout>
              <c:xMode val="factor"/>
              <c:yMode val="factor"/>
              <c:x val="-0.00125"/>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2002367"/>
        <c:crosses val="autoZero"/>
        <c:crossBetween val="midCat"/>
        <c:dispUnits/>
      </c:valAx>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EITC, CTC, ACTC, MWP, Dependent Exemption
Head of Household, 2 Children</a:t>
            </a:r>
          </a:p>
        </c:rich>
      </c:tx>
      <c:layout>
        <c:manualLayout>
          <c:xMode val="factor"/>
          <c:yMode val="factor"/>
          <c:x val="0"/>
          <c:y val="0"/>
        </c:manualLayout>
      </c:layout>
      <c:spPr>
        <a:noFill/>
        <a:ln>
          <a:noFill/>
        </a:ln>
      </c:spPr>
    </c:title>
    <c:plotArea>
      <c:layout>
        <c:manualLayout>
          <c:xMode val="edge"/>
          <c:yMode val="edge"/>
          <c:x val="0.01075"/>
          <c:y val="0.13875"/>
          <c:w val="0.97825"/>
          <c:h val="0.84525"/>
        </c:manualLayout>
      </c:layout>
      <c:scatterChart>
        <c:scatterStyle val="line"/>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#REF!</c:f>
              <c:numCache>
                <c:ptCount val="1"/>
                <c:pt idx="0">
                  <c:v>1</c:v>
                </c:pt>
              </c:numCache>
            </c:numRef>
          </c:xVal>
          <c:yVal>
            <c:numRef>
              <c:f>#REF!</c:f>
              <c:numCache>
                <c:ptCount val="1"/>
                <c:pt idx="0">
                  <c:v>1</c:v>
                </c:pt>
              </c:numCache>
            </c:numRef>
          </c:yVal>
          <c:smooth val="0"/>
        </c:ser>
        <c:axId val="42054905"/>
        <c:axId val="42949826"/>
      </c:scatterChart>
      <c:valAx>
        <c:axId val="42054905"/>
        <c:scaling>
          <c:orientation val="minMax"/>
          <c:max val="200000"/>
        </c:scaling>
        <c:axPos val="b"/>
        <c:delete val="0"/>
        <c:numFmt formatCode="General" sourceLinked="1"/>
        <c:majorTickMark val="out"/>
        <c:minorTickMark val="none"/>
        <c:tickLblPos val="nextTo"/>
        <c:spPr>
          <a:ln w="3175">
            <a:solidFill>
              <a:srgbClr val="000000"/>
            </a:solidFill>
          </a:ln>
        </c:spPr>
        <c:crossAx val="42949826"/>
        <c:crosses val="autoZero"/>
        <c:crossBetween val="midCat"/>
        <c:dispUnits/>
      </c:valAx>
      <c:valAx>
        <c:axId val="42949826"/>
        <c:scaling>
          <c:orientation val="minMax"/>
          <c:max val="80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2054905"/>
        <c:crosses val="autoZero"/>
        <c:crossBetween val="midCat"/>
        <c:dispUnits/>
      </c:valAx>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Value of Child Benefits at Various Earnings Levels: Single Parent with Two Children (2009)</a:t>
            </a:r>
          </a:p>
        </c:rich>
      </c:tx>
      <c:layout>
        <c:manualLayout>
          <c:xMode val="factor"/>
          <c:yMode val="factor"/>
          <c:x val="0.001"/>
          <c:y val="0"/>
        </c:manualLayout>
      </c:layout>
      <c:spPr>
        <a:noFill/>
        <a:ln>
          <a:noFill/>
        </a:ln>
      </c:spPr>
    </c:title>
    <c:plotArea>
      <c:layout>
        <c:manualLayout>
          <c:xMode val="edge"/>
          <c:yMode val="edge"/>
          <c:x val="0.048"/>
          <c:y val="0.10475"/>
          <c:w val="0.791"/>
          <c:h val="0.708"/>
        </c:manualLayout>
      </c:layout>
      <c:scatterChart>
        <c:scatterStyle val="line"/>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#REF!</c:f>
              <c:numCache>
                <c:ptCount val="1"/>
                <c:pt idx="0">
                  <c:v>1</c:v>
                </c:pt>
              </c:numCache>
            </c:numRef>
          </c:xVal>
          <c:yVal>
            <c:numRef>
              <c:f>#REF!</c:f>
              <c:numCache>
                <c:ptCount val="1"/>
                <c:pt idx="0">
                  <c:v>1</c:v>
                </c:pt>
              </c:numCache>
            </c:numRef>
          </c:yVal>
          <c:smooth val="0"/>
        </c:ser>
        <c:axId val="51004115"/>
        <c:axId val="56383852"/>
      </c:scatterChart>
      <c:valAx>
        <c:axId val="51004115"/>
        <c:scaling>
          <c:orientation val="minMax"/>
          <c:max val="200000"/>
        </c:scaling>
        <c:axPos val="b"/>
        <c:title>
          <c:tx>
            <c:rich>
              <a:bodyPr vert="horz" rot="0" anchor="ctr"/>
              <a:lstStyle/>
              <a:p>
                <a:pPr algn="ctr">
                  <a:defRPr/>
                </a:pPr>
                <a:r>
                  <a:rPr lang="en-US" cap="none" sz="850" b="1" i="0" u="none" baseline="0">
                    <a:solidFill>
                      <a:srgbClr val="000000"/>
                    </a:solidFill>
                    <a:latin typeface="Arial"/>
                    <a:ea typeface="Arial"/>
                    <a:cs typeface="Arial"/>
                  </a:rPr>
                  <a:t>Earnings ($)</a:t>
                </a:r>
              </a:p>
            </c:rich>
          </c:tx>
          <c:layout>
            <c:manualLayout>
              <c:xMode val="factor"/>
              <c:yMode val="factor"/>
              <c:x val="0"/>
              <c:y val="0.00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56383852"/>
        <c:crosses val="autoZero"/>
        <c:crossBetween val="midCat"/>
        <c:dispUnits/>
      </c:valAx>
      <c:valAx>
        <c:axId val="56383852"/>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Tax Benefit ($)</a:t>
                </a:r>
              </a:p>
            </c:rich>
          </c:tx>
          <c:layout>
            <c:manualLayout>
              <c:xMode val="factor"/>
              <c:yMode val="factor"/>
              <c:x val="-0.001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51004115"/>
        <c:crosses val="autoZero"/>
        <c:crossBetween val="midCat"/>
        <c:dispUnits/>
      </c:valAx>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Figure 1. Benefit of Earned Income Tax Credit, Child Tax Credit, and Making Work Pay Tax Credit, Single Parent with Two Children (2009)</a:t>
            </a:r>
          </a:p>
        </c:rich>
      </c:tx>
      <c:layout>
        <c:manualLayout>
          <c:xMode val="factor"/>
          <c:yMode val="factor"/>
          <c:x val="0.00225"/>
          <c:y val="0"/>
        </c:manualLayout>
      </c:layout>
      <c:spPr>
        <a:noFill/>
        <a:ln>
          <a:noFill/>
        </a:ln>
      </c:spPr>
    </c:title>
    <c:plotArea>
      <c:layout>
        <c:manualLayout>
          <c:xMode val="edge"/>
          <c:yMode val="edge"/>
          <c:x val="0.04975"/>
          <c:y val="0.1385"/>
          <c:w val="0.76625"/>
          <c:h val="0.80575"/>
        </c:manualLayout>
      </c:layout>
      <c:scatterChart>
        <c:scatterStyle val="lineMarker"/>
        <c:varyColors val="0"/>
        <c:ser>
          <c:idx val="0"/>
          <c:order val="0"/>
          <c:tx>
            <c:strRef>
              <c:f>#REF!</c:f>
              <c:strCache>
                <c:ptCount val="1"/>
                <c:pt idx="0">
                  <c:v>#REF!</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#REF!</c:f>
              <c:numCache>
                <c:ptCount val="1"/>
                <c:pt idx="0">
                  <c:v>1</c:v>
                </c:pt>
              </c:numCache>
            </c:numRef>
          </c:xVal>
          <c:yVal>
            <c:numRef>
              <c:f>#REF!</c:f>
              <c:numCache>
                <c:ptCount val="1"/>
                <c:pt idx="0">
                  <c:v>1</c:v>
                </c:pt>
              </c:numCache>
            </c:numRef>
          </c:yVal>
          <c:smooth val="0"/>
        </c:ser>
        <c:ser>
          <c:idx val="1"/>
          <c:order val="1"/>
          <c:tx>
            <c:strRef>
              <c:f>#REF!</c:f>
              <c:strCache>
                <c:ptCount val="1"/>
                <c:pt idx="0">
                  <c:v>#REF!</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#REF!</c:f>
              <c:numCache>
                <c:ptCount val="1"/>
                <c:pt idx="0">
                  <c:v>1</c:v>
                </c:pt>
              </c:numCache>
            </c:numRef>
          </c:xVal>
          <c:yVal>
            <c:numRef>
              <c:f>#REF!</c:f>
              <c:numCache>
                <c:ptCount val="1"/>
                <c:pt idx="0">
                  <c:v>1</c:v>
                </c:pt>
              </c:numCache>
            </c:numRef>
          </c:yVal>
          <c:smooth val="0"/>
        </c:ser>
        <c:ser>
          <c:idx val="2"/>
          <c:order val="2"/>
          <c:tx>
            <c:strRef>
              <c:f>#REF!</c:f>
              <c:strCache>
                <c:ptCount val="1"/>
                <c:pt idx="0">
                  <c:v>#REF!</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#REF!</c:f>
              <c:numCache>
                <c:ptCount val="1"/>
                <c:pt idx="0">
                  <c:v>1</c:v>
                </c:pt>
              </c:numCache>
            </c:numRef>
          </c:xVal>
          <c:yVal>
            <c:numRef>
              <c:f>#REF!</c:f>
              <c:numCache>
                <c:ptCount val="1"/>
                <c:pt idx="0">
                  <c:v>1</c:v>
                </c:pt>
              </c:numCache>
            </c:numRef>
          </c:yVal>
          <c:smooth val="0"/>
        </c:ser>
        <c:ser>
          <c:idx val="3"/>
          <c:order val="3"/>
          <c:tx>
            <c:strRef>
              <c:f>#REF!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#REF!</c:f>
              <c:numCache>
                <c:ptCount val="1"/>
                <c:pt idx="0">
                  <c:v>1</c:v>
                </c:pt>
              </c:numCache>
            </c:numRef>
          </c:xVal>
          <c:yVal>
            <c:numRef>
              <c:f>#REF!</c:f>
              <c:numCache>
                <c:ptCount val="1"/>
                <c:pt idx="0">
                  <c:v>1</c:v>
                </c:pt>
              </c:numCache>
            </c:numRef>
          </c:yVal>
          <c:smooth val="0"/>
        </c:ser>
        <c:axId val="37692621"/>
        <c:axId val="3689270"/>
      </c:scatterChart>
      <c:valAx>
        <c:axId val="37692621"/>
        <c:scaling>
          <c:orientation val="minMax"/>
          <c:max val="125000"/>
        </c:scaling>
        <c:axPos val="b"/>
        <c:title>
          <c:tx>
            <c:rich>
              <a:bodyPr vert="horz" rot="0" anchor="ctr"/>
              <a:lstStyle/>
              <a:p>
                <a:pPr algn="ctr">
                  <a:defRPr/>
                </a:pPr>
                <a:r>
                  <a:rPr lang="en-US" cap="none" sz="1000" b="1" i="0" u="none" baseline="0">
                    <a:solidFill>
                      <a:srgbClr val="000000"/>
                    </a:solidFill>
                    <a:latin typeface="Arial"/>
                    <a:ea typeface="Arial"/>
                    <a:cs typeface="Arial"/>
                  </a:rPr>
                  <a:t>Earnings</a:t>
                </a:r>
              </a:p>
            </c:rich>
          </c:tx>
          <c:layout>
            <c:manualLayout>
              <c:xMode val="factor"/>
              <c:yMode val="factor"/>
              <c:x val="0"/>
              <c:y val="0.003"/>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689270"/>
        <c:crosses val="autoZero"/>
        <c:crossBetween val="midCat"/>
        <c:dispUnits/>
        <c:majorUnit val="25000"/>
      </c:valAx>
      <c:valAx>
        <c:axId val="368927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Tax Benefit</a:t>
                </a:r>
              </a:p>
            </c:rich>
          </c:tx>
          <c:layout>
            <c:manualLayout>
              <c:xMode val="factor"/>
              <c:yMode val="factor"/>
              <c:x val="-0.001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7692621"/>
        <c:crosses val="autoZero"/>
        <c:crossBetween val="midCat"/>
        <c:dispUnits/>
      </c:valAx>
      <c:spPr>
        <a:noFill/>
        <a:ln>
          <a:noFill/>
        </a:ln>
      </c:spPr>
    </c:plotArea>
    <c:legend>
      <c:legendPos val="r"/>
      <c:layout>
        <c:manualLayout>
          <c:xMode val="edge"/>
          <c:yMode val="edge"/>
          <c:x val="0.82825"/>
          <c:y val="0.45725"/>
          <c:w val="0.1675"/>
          <c:h val="0.137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Figure 2. Proposed Worker Credit</a:t>
            </a:r>
          </a:p>
        </c:rich>
      </c:tx>
      <c:layout>
        <c:manualLayout>
          <c:xMode val="factor"/>
          <c:yMode val="factor"/>
          <c:x val="0.001"/>
          <c:y val="0"/>
        </c:manualLayout>
      </c:layout>
      <c:spPr>
        <a:noFill/>
        <a:ln>
          <a:noFill/>
        </a:ln>
      </c:spPr>
    </c:title>
    <c:plotArea>
      <c:layout>
        <c:manualLayout>
          <c:xMode val="edge"/>
          <c:yMode val="edge"/>
          <c:x val="0.04975"/>
          <c:y val="0.10425"/>
          <c:w val="0.92625"/>
          <c:h val="0.84"/>
        </c:manualLayout>
      </c:layout>
      <c:scatterChart>
        <c:scatterStyle val="line"/>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#REF!</c:f>
              <c:numCache>
                <c:ptCount val="1"/>
                <c:pt idx="0">
                  <c:v>1</c:v>
                </c:pt>
              </c:numCache>
            </c:numRef>
          </c:xVal>
          <c:yVal>
            <c:numRef>
              <c:f>#REF!</c:f>
              <c:numCache>
                <c:ptCount val="1"/>
                <c:pt idx="0">
                  <c:v>1</c:v>
                </c:pt>
              </c:numCache>
            </c:numRef>
          </c:yVal>
          <c:smooth val="0"/>
        </c:ser>
        <c:axId val="33203431"/>
        <c:axId val="30395424"/>
      </c:scatterChart>
      <c:valAx>
        <c:axId val="33203431"/>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Earnings ($)</a:t>
                </a:r>
              </a:p>
            </c:rich>
          </c:tx>
          <c:layout>
            <c:manualLayout>
              <c:xMode val="factor"/>
              <c:yMode val="factor"/>
              <c:x val="0"/>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0395424"/>
        <c:crosses val="autoZero"/>
        <c:crossBetween val="midCat"/>
        <c:dispUnits/>
      </c:valAx>
      <c:valAx>
        <c:axId val="3039542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Credit Amount ($)</a:t>
                </a:r>
              </a:p>
            </c:rich>
          </c:tx>
          <c:layout>
            <c:manualLayout>
              <c:xMode val="factor"/>
              <c:yMode val="factor"/>
              <c:x val="-0.0012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3203431"/>
        <c:crosses val="autoZero"/>
        <c:crossBetween val="midCat"/>
        <c:dispUnits/>
      </c:valAx>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Figure 3. Proposed Worker Plus Child Credit for Single Parent with Two Children</a:t>
            </a:r>
          </a:p>
        </c:rich>
      </c:tx>
      <c:layout>
        <c:manualLayout>
          <c:xMode val="factor"/>
          <c:yMode val="factor"/>
          <c:x val="0.00225"/>
          <c:y val="0"/>
        </c:manualLayout>
      </c:layout>
      <c:spPr>
        <a:noFill/>
        <a:ln>
          <a:noFill/>
        </a:ln>
      </c:spPr>
    </c:title>
    <c:plotArea>
      <c:layout>
        <c:manualLayout>
          <c:xMode val="edge"/>
          <c:yMode val="edge"/>
          <c:x val="0.04975"/>
          <c:y val="0.10425"/>
          <c:w val="0.92625"/>
          <c:h val="0.84"/>
        </c:manualLayout>
      </c:layout>
      <c:scatterChart>
        <c:scatterStyle val="lineMarker"/>
        <c:varyColors val="0"/>
        <c:ser>
          <c:idx val="0"/>
          <c:order val="0"/>
          <c:tx>
            <c:strRef>
              <c:f>#REF!</c:f>
              <c:strCache>
                <c:ptCount val="1"/>
                <c:pt idx="0">
                  <c:v>#REF!</c:v>
                </c:pt>
              </c:strCache>
            </c:strRef>
          </c:tx>
          <c:spPr>
            <a:ln w="127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#REF!</c:f>
              <c:numCache>
                <c:ptCount val="1"/>
                <c:pt idx="0">
                  <c:v>1</c:v>
                </c:pt>
              </c:numCache>
            </c:numRef>
          </c:xVal>
          <c:yVal>
            <c:numRef>
              <c:f>#REF!</c:f>
              <c:numCache>
                <c:ptCount val="1"/>
                <c:pt idx="0">
                  <c:v>1</c:v>
                </c:pt>
              </c:numCache>
            </c:numRef>
          </c:yVal>
          <c:smooth val="0"/>
        </c:ser>
        <c:ser>
          <c:idx val="1"/>
          <c:order val="1"/>
          <c:tx>
            <c:strRef>
              <c:f>#REF!</c:f>
              <c:strCache>
                <c:ptCount val="1"/>
                <c:pt idx="0">
                  <c:v>#REF!</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#REF!</c:f>
              <c:numCache>
                <c:ptCount val="1"/>
                <c:pt idx="0">
                  <c:v>1</c:v>
                </c:pt>
              </c:numCache>
            </c:numRef>
          </c:xVal>
          <c:yVal>
            <c:numRef>
              <c:f>#REF!</c:f>
              <c:numCache>
                <c:ptCount val="1"/>
                <c:pt idx="0">
                  <c:v>1</c:v>
                </c:pt>
              </c:numCache>
            </c:numRef>
          </c:yVal>
          <c:smooth val="0"/>
        </c:ser>
        <c:ser>
          <c:idx val="2"/>
          <c:order val="2"/>
          <c:tx>
            <c:strRef>
              <c:f>#REF!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#REF!</c:f>
              <c:numCache>
                <c:ptCount val="1"/>
                <c:pt idx="0">
                  <c:v>1</c:v>
                </c:pt>
              </c:numCache>
            </c:numRef>
          </c:xVal>
          <c:yVal>
            <c:numRef>
              <c:f>#REF!</c:f>
              <c:numCache>
                <c:ptCount val="1"/>
                <c:pt idx="0">
                  <c:v>1</c:v>
                </c:pt>
              </c:numCache>
            </c:numRef>
          </c:yVal>
          <c:smooth val="0"/>
        </c:ser>
        <c:axId val="5123361"/>
        <c:axId val="46110250"/>
      </c:scatterChart>
      <c:valAx>
        <c:axId val="5123361"/>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Earnings ($)</a:t>
                </a:r>
              </a:p>
            </c:rich>
          </c:tx>
          <c:layout>
            <c:manualLayout>
              <c:xMode val="factor"/>
              <c:yMode val="factor"/>
              <c:x val="0"/>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6110250"/>
        <c:crosses val="autoZero"/>
        <c:crossBetween val="midCat"/>
        <c:dispUnits/>
      </c:valAx>
      <c:valAx>
        <c:axId val="4611025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Credit Amount ($)</a:t>
                </a:r>
              </a:p>
            </c:rich>
          </c:tx>
          <c:layout>
            <c:manualLayout>
              <c:xMode val="factor"/>
              <c:yMode val="factor"/>
              <c:x val="-0.0012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123361"/>
        <c:crosses val="autoZero"/>
        <c:crossBetween val="midCat"/>
        <c:dispUnits/>
      </c:valAx>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Views>
    <sheetView workbookViewId="0" zoomScale="143"/>
  </sheetViews>
  <pageMargins left="0.75" right="0.75" top="1" bottom="1" header="0.5" footer="0.5"/>
  <drawing r:id="rId1"/>
</chartsheet>
</file>

<file path=xl/chartsheets/sheet10.xml><?xml version="1.0" encoding="utf-8"?>
<chartsheet xmlns="http://schemas.openxmlformats.org/spreadsheetml/2006/main" xmlns:r="http://schemas.openxmlformats.org/officeDocument/2006/relationships">
  <sheetViews>
    <sheetView tabSelected="1" workbookViewId="0" zoomScale="109"/>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143"/>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workbookViewId="0" zoomScale="143"/>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Scale="143"/>
  </sheetViews>
  <pageMargins left="0.75" right="0.75" top="1" bottom="1" header="0.5" footer="0.5"/>
  <drawing r:id="rId1"/>
</chartsheet>
</file>

<file path=xl/chartsheets/sheet5.xml><?xml version="1.0" encoding="utf-8"?>
<chartsheet xmlns="http://schemas.openxmlformats.org/spreadsheetml/2006/main" xmlns:r="http://schemas.openxmlformats.org/officeDocument/2006/relationships">
  <sheetViews>
    <sheetView workbookViewId="0" zoomScale="143"/>
  </sheetViews>
  <pageMargins left="0.75" right="0.75" top="1" bottom="1" header="0.5" footer="0.5"/>
  <drawing r:id="rId1"/>
</chartsheet>
</file>

<file path=xl/chartsheets/sheet6.xml><?xml version="1.0" encoding="utf-8"?>
<chartsheet xmlns="http://schemas.openxmlformats.org/spreadsheetml/2006/main" xmlns:r="http://schemas.openxmlformats.org/officeDocument/2006/relationships">
  <sheetViews>
    <sheetView workbookViewId="0" zoomScale="109"/>
  </sheetViews>
  <pageMargins left="0.75" right="0.75" top="1" bottom="1" header="0.5" footer="0.5"/>
  <pageSetup horizontalDpi="600" verticalDpi="600" orientation="landscape"/>
  <drawing r:id="rId1"/>
</chartsheet>
</file>

<file path=xl/chartsheets/sheet7.xml><?xml version="1.0" encoding="utf-8"?>
<chartsheet xmlns="http://schemas.openxmlformats.org/spreadsheetml/2006/main" xmlns:r="http://schemas.openxmlformats.org/officeDocument/2006/relationships">
  <sheetViews>
    <sheetView workbookViewId="0" zoomScale="134"/>
  </sheetViews>
  <pageMargins left="0.75" right="0.75" top="1" bottom="1" header="0.5" footer="0.5"/>
  <pageSetup horizontalDpi="600" verticalDpi="600" orientation="landscape"/>
  <drawing r:id="rId1"/>
</chartsheet>
</file>

<file path=xl/chartsheets/sheet8.xml><?xml version="1.0" encoding="utf-8"?>
<chartsheet xmlns="http://schemas.openxmlformats.org/spreadsheetml/2006/main" xmlns:r="http://schemas.openxmlformats.org/officeDocument/2006/relationships">
  <sheetViews>
    <sheetView workbookViewId="0" zoomScale="134"/>
  </sheetViews>
  <pageMargins left="0.75" right="0.75" top="1" bottom="1" header="0.5" footer="0.5"/>
  <pageSetup horizontalDpi="600" verticalDpi="600" orientation="landscape"/>
  <drawing r:id="rId1"/>
</chartsheet>
</file>

<file path=xl/chartsheets/sheet9.xml><?xml version="1.0" encoding="utf-8"?>
<chartsheet xmlns="http://schemas.openxmlformats.org/spreadsheetml/2006/main" xmlns:r="http://schemas.openxmlformats.org/officeDocument/2006/relationships">
  <sheetViews>
    <sheetView workbookViewId="0" zoomScale="134"/>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0.219</cdr:x>
      <cdr:y>0.72825</cdr:y>
    </cdr:from>
    <cdr:to>
      <cdr:x>0.33125</cdr:x>
      <cdr:y>0.7585</cdr:y>
    </cdr:to>
    <cdr:sp>
      <cdr:nvSpPr>
        <cdr:cNvPr id="1" name="Text Box 1"/>
        <cdr:cNvSpPr txBox="1">
          <a:spLocks noChangeArrowheads="1"/>
        </cdr:cNvSpPr>
      </cdr:nvSpPr>
      <cdr:spPr>
        <a:xfrm>
          <a:off x="1895475" y="4314825"/>
          <a:ext cx="971550" cy="1809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Worker Credit</a:t>
          </a:r>
        </a:p>
      </cdr:txBody>
    </cdr:sp>
  </cdr:relSizeAnchor>
  <cdr:relSizeAnchor xmlns:cdr="http://schemas.openxmlformats.org/drawingml/2006/chartDrawing">
    <cdr:from>
      <cdr:x>0.225</cdr:x>
      <cdr:y>0.7585</cdr:y>
    </cdr:from>
    <cdr:to>
      <cdr:x>0.25575</cdr:x>
      <cdr:y>0.77925</cdr:y>
    </cdr:to>
    <cdr:sp>
      <cdr:nvSpPr>
        <cdr:cNvPr id="2" name="Line 2"/>
        <cdr:cNvSpPr>
          <a:spLocks/>
        </cdr:cNvSpPr>
      </cdr:nvSpPr>
      <cdr:spPr>
        <a:xfrm flipH="1">
          <a:off x="1943100" y="4495800"/>
          <a:ext cx="266700" cy="1238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0.18475</cdr:x>
      <cdr:y>0.549</cdr:y>
    </cdr:from>
    <cdr:to>
      <cdr:x>0.27175</cdr:x>
      <cdr:y>0.5845</cdr:y>
    </cdr:to>
    <cdr:sp>
      <cdr:nvSpPr>
        <cdr:cNvPr id="3" name="Text Box 3"/>
        <cdr:cNvSpPr txBox="1">
          <a:spLocks noChangeArrowheads="1"/>
        </cdr:cNvSpPr>
      </cdr:nvSpPr>
      <cdr:spPr>
        <a:xfrm>
          <a:off x="1600200" y="3257550"/>
          <a:ext cx="752475" cy="2095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Child Credit</a:t>
          </a:r>
        </a:p>
      </cdr:txBody>
    </cdr:sp>
  </cdr:relSizeAnchor>
  <cdr:relSizeAnchor xmlns:cdr="http://schemas.openxmlformats.org/drawingml/2006/chartDrawing">
    <cdr:from>
      <cdr:x>0.2285</cdr:x>
      <cdr:y>0.52375</cdr:y>
    </cdr:from>
    <cdr:to>
      <cdr:x>0.2645</cdr:x>
      <cdr:y>0.54375</cdr:y>
    </cdr:to>
    <cdr:sp>
      <cdr:nvSpPr>
        <cdr:cNvPr id="4" name="Line 4"/>
        <cdr:cNvSpPr>
          <a:spLocks/>
        </cdr:cNvSpPr>
      </cdr:nvSpPr>
      <cdr:spPr>
        <a:xfrm flipV="1">
          <a:off x="1981200" y="3105150"/>
          <a:ext cx="314325" cy="1143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0.24875</cdr:x>
      <cdr:y>0.252</cdr:y>
    </cdr:from>
    <cdr:to>
      <cdr:x>0.3805</cdr:x>
      <cdr:y>0.29125</cdr:y>
    </cdr:to>
    <cdr:sp>
      <cdr:nvSpPr>
        <cdr:cNvPr id="5" name="Text Box 5"/>
        <cdr:cNvSpPr txBox="1">
          <a:spLocks noChangeArrowheads="1"/>
        </cdr:cNvSpPr>
      </cdr:nvSpPr>
      <cdr:spPr>
        <a:xfrm>
          <a:off x="2152650" y="1485900"/>
          <a:ext cx="1143000" cy="2286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Combined Benefit</a:t>
          </a:r>
        </a:p>
      </cdr:txBody>
    </cdr:sp>
  </cdr:relSizeAnchor>
  <cdr:relSizeAnchor xmlns:cdr="http://schemas.openxmlformats.org/drawingml/2006/chartDrawing">
    <cdr:from>
      <cdr:x>0.23925</cdr:x>
      <cdr:y>0.29125</cdr:y>
    </cdr:from>
    <cdr:to>
      <cdr:x>0.27175</cdr:x>
      <cdr:y>0.30425</cdr:y>
    </cdr:to>
    <cdr:sp>
      <cdr:nvSpPr>
        <cdr:cNvPr id="6" name="Line 6"/>
        <cdr:cNvSpPr>
          <a:spLocks/>
        </cdr:cNvSpPr>
      </cdr:nvSpPr>
      <cdr:spPr>
        <a:xfrm flipH="1">
          <a:off x="2066925" y="1724025"/>
          <a:ext cx="285750" cy="762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0.26075</cdr:x>
      <cdr:y>0.444</cdr:y>
    </cdr:from>
    <cdr:to>
      <cdr:x>0.307</cdr:x>
      <cdr:y>0.50675</cdr:y>
    </cdr:to>
    <cdr:sp>
      <cdr:nvSpPr>
        <cdr:cNvPr id="1" name="Text Box 1"/>
        <cdr:cNvSpPr txBox="1">
          <a:spLocks noChangeArrowheads="1"/>
        </cdr:cNvSpPr>
      </cdr:nvSpPr>
      <cdr:spPr>
        <a:xfrm>
          <a:off x="2257425" y="2628900"/>
          <a:ext cx="400050" cy="3714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EITC</a:t>
          </a:r>
        </a:p>
      </cdr:txBody>
    </cdr:sp>
  </cdr:relSizeAnchor>
  <cdr:relSizeAnchor xmlns:cdr="http://schemas.openxmlformats.org/drawingml/2006/chartDrawing">
    <cdr:from>
      <cdr:x>0.24075</cdr:x>
      <cdr:y>0.47825</cdr:y>
    </cdr:from>
    <cdr:to>
      <cdr:x>0.26</cdr:x>
      <cdr:y>0.497</cdr:y>
    </cdr:to>
    <cdr:sp>
      <cdr:nvSpPr>
        <cdr:cNvPr id="2" name="Line 2"/>
        <cdr:cNvSpPr>
          <a:spLocks/>
        </cdr:cNvSpPr>
      </cdr:nvSpPr>
      <cdr:spPr>
        <a:xfrm flipH="1">
          <a:off x="2085975" y="2828925"/>
          <a:ext cx="171450" cy="1143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0.56175</cdr:y>
    </cdr:from>
    <cdr:to>
      <cdr:x>0.44675</cdr:x>
      <cdr:y>0.59275</cdr:y>
    </cdr:to>
    <cdr:sp>
      <cdr:nvSpPr>
        <cdr:cNvPr id="3" name="Text Box 3"/>
        <cdr:cNvSpPr txBox="1">
          <a:spLocks noChangeArrowheads="1"/>
        </cdr:cNvSpPr>
      </cdr:nvSpPr>
      <cdr:spPr>
        <a:xfrm>
          <a:off x="3057525" y="3324225"/>
          <a:ext cx="809625" cy="1809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CTC</a:t>
          </a:r>
        </a:p>
      </cdr:txBody>
    </cdr:sp>
  </cdr:relSizeAnchor>
  <cdr:relSizeAnchor xmlns:cdr="http://schemas.openxmlformats.org/drawingml/2006/chartDrawing">
    <cdr:from>
      <cdr:x>0.19225</cdr:x>
      <cdr:y>0.63225</cdr:y>
    </cdr:from>
    <cdr:to>
      <cdr:x>0.29425</cdr:x>
      <cdr:y>0.69575</cdr:y>
    </cdr:to>
    <cdr:sp>
      <cdr:nvSpPr>
        <cdr:cNvPr id="4" name="Text Box 5"/>
        <cdr:cNvSpPr txBox="1">
          <a:spLocks noChangeArrowheads="1"/>
        </cdr:cNvSpPr>
      </cdr:nvSpPr>
      <cdr:spPr>
        <a:xfrm>
          <a:off x="1666875" y="3743325"/>
          <a:ext cx="885825" cy="3810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Dependent
</a:t>
          </a:r>
          <a:r>
            <a:rPr lang="en-US" cap="none" sz="1000" b="0" i="0" u="none" baseline="0">
              <a:solidFill>
                <a:srgbClr val="000000"/>
              </a:solidFill>
              <a:latin typeface="Arial"/>
              <a:ea typeface="Arial"/>
              <a:cs typeface="Arial"/>
            </a:rPr>
            <a:t>Exemption</a:t>
          </a:r>
        </a:p>
      </cdr:txBody>
    </cdr:sp>
  </cdr:relSizeAnchor>
  <cdr:relSizeAnchor xmlns:cdr="http://schemas.openxmlformats.org/drawingml/2006/chartDrawing">
    <cdr:from>
      <cdr:x>0.30425</cdr:x>
      <cdr:y>0.20575</cdr:y>
    </cdr:from>
    <cdr:to>
      <cdr:x>0.43425</cdr:x>
      <cdr:y>0.27625</cdr:y>
    </cdr:to>
    <cdr:sp>
      <cdr:nvSpPr>
        <cdr:cNvPr id="5" name="Text Box 7"/>
        <cdr:cNvSpPr txBox="1">
          <a:spLocks noChangeArrowheads="1"/>
        </cdr:cNvSpPr>
      </cdr:nvSpPr>
      <cdr:spPr>
        <a:xfrm>
          <a:off x="2638425" y="1219200"/>
          <a:ext cx="1123950" cy="4191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Combined Benefits</a:t>
          </a:r>
        </a:p>
      </cdr:txBody>
    </cdr:sp>
  </cdr:relSizeAnchor>
  <cdr:relSizeAnchor xmlns:cdr="http://schemas.openxmlformats.org/drawingml/2006/chartDrawing">
    <cdr:from>
      <cdr:x>0.26075</cdr:x>
      <cdr:y>0.2355</cdr:y>
    </cdr:from>
    <cdr:to>
      <cdr:x>0.29525</cdr:x>
      <cdr:y>0.251</cdr:y>
    </cdr:to>
    <cdr:sp>
      <cdr:nvSpPr>
        <cdr:cNvPr id="6" name="Line 8"/>
        <cdr:cNvSpPr>
          <a:spLocks/>
        </cdr:cNvSpPr>
      </cdr:nvSpPr>
      <cdr:spPr>
        <a:xfrm flipH="1">
          <a:off x="2257425" y="1390650"/>
          <a:ext cx="295275" cy="952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0.0455</cdr:x>
      <cdr:y>0.879</cdr:y>
    </cdr:from>
    <cdr:to>
      <cdr:x>0.94675</cdr:x>
      <cdr:y>0.98775</cdr:y>
    </cdr:to>
    <cdr:sp>
      <cdr:nvSpPr>
        <cdr:cNvPr id="7" name="Text Box 9"/>
        <cdr:cNvSpPr txBox="1">
          <a:spLocks noChangeArrowheads="1"/>
        </cdr:cNvSpPr>
      </cdr:nvSpPr>
      <cdr:spPr>
        <a:xfrm>
          <a:off x="390525" y="5210175"/>
          <a:ext cx="7820025" cy="64770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Calculation assumes all income comes from earnings, both children are under age 17 and are qualifying children for the Child Tax Credit, Additional Child Tax Credit, Earned Income Tax Credit, and dependent exemption. Benefits from the dependent exemption are stacked before head of household filing status.
Source: Tax Policy Center</a:t>
          </a:r>
        </a:p>
      </cdr:txBody>
    </cdr:sp>
  </cdr:relSizeAnchor>
  <cdr:relSizeAnchor xmlns:cdr="http://schemas.openxmlformats.org/drawingml/2006/chartDrawing">
    <cdr:from>
      <cdr:x>0.527</cdr:x>
      <cdr:y>0.65625</cdr:y>
    </cdr:from>
    <cdr:to>
      <cdr:x>0.6745</cdr:x>
      <cdr:y>0.695</cdr:y>
    </cdr:to>
    <cdr:sp>
      <cdr:nvSpPr>
        <cdr:cNvPr id="8" name="Text Box 10"/>
        <cdr:cNvSpPr txBox="1">
          <a:spLocks noChangeArrowheads="1"/>
        </cdr:cNvSpPr>
      </cdr:nvSpPr>
      <cdr:spPr>
        <a:xfrm>
          <a:off x="4572000" y="3886200"/>
          <a:ext cx="1276350" cy="2286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Head of Household</a:t>
          </a:r>
        </a:p>
      </cdr:txBody>
    </cdr:sp>
  </cdr:relSizeAnchor>
  <cdr:relSizeAnchor xmlns:cdr="http://schemas.openxmlformats.org/drawingml/2006/chartDrawing">
    <cdr:from>
      <cdr:x>0.692</cdr:x>
      <cdr:y>0.71125</cdr:y>
    </cdr:from>
    <cdr:to>
      <cdr:x>0.75475</cdr:x>
      <cdr:y>0.7805</cdr:y>
    </cdr:to>
    <cdr:sp>
      <cdr:nvSpPr>
        <cdr:cNvPr id="9" name="Text Box 13"/>
        <cdr:cNvSpPr txBox="1">
          <a:spLocks noChangeArrowheads="1"/>
        </cdr:cNvSpPr>
      </cdr:nvSpPr>
      <cdr:spPr>
        <a:xfrm>
          <a:off x="6000750" y="4219575"/>
          <a:ext cx="542925" cy="4095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MWP</a:t>
          </a:r>
        </a:p>
      </cdr:txBody>
    </cdr:sp>
  </cdr:relSizeAnchor>
  <cdr:relSizeAnchor xmlns:cdr="http://schemas.openxmlformats.org/drawingml/2006/chartDrawing">
    <cdr:from>
      <cdr:x>0.703</cdr:x>
      <cdr:y>0.73525</cdr:y>
    </cdr:from>
    <cdr:to>
      <cdr:x>0.7145</cdr:x>
      <cdr:y>0.7605</cdr:y>
    </cdr:to>
    <cdr:sp>
      <cdr:nvSpPr>
        <cdr:cNvPr id="10" name="Line 16"/>
        <cdr:cNvSpPr>
          <a:spLocks/>
        </cdr:cNvSpPr>
      </cdr:nvSpPr>
      <cdr:spPr>
        <a:xfrm flipH="1">
          <a:off x="6096000" y="4362450"/>
          <a:ext cx="95250" cy="1524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0.27175</cdr:x>
      <cdr:y>0.65625</cdr:y>
    </cdr:from>
    <cdr:to>
      <cdr:x>0.2935</cdr:x>
      <cdr:y>0.68875</cdr:y>
    </cdr:to>
    <cdr:sp>
      <cdr:nvSpPr>
        <cdr:cNvPr id="11" name="Line 22"/>
        <cdr:cNvSpPr>
          <a:spLocks/>
        </cdr:cNvSpPr>
      </cdr:nvSpPr>
      <cdr:spPr>
        <a:xfrm>
          <a:off x="2352675" y="3886200"/>
          <a:ext cx="190500" cy="1905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0.34375</cdr:x>
      <cdr:y>0.5935</cdr:y>
    </cdr:from>
    <cdr:to>
      <cdr:x>0.353</cdr:x>
      <cdr:y>0.6175</cdr:y>
    </cdr:to>
    <cdr:sp>
      <cdr:nvSpPr>
        <cdr:cNvPr id="12" name="Line 25"/>
        <cdr:cNvSpPr>
          <a:spLocks/>
        </cdr:cNvSpPr>
      </cdr:nvSpPr>
      <cdr:spPr>
        <a:xfrm flipH="1">
          <a:off x="2981325" y="3514725"/>
          <a:ext cx="76200" cy="1428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0.4945</cdr:x>
      <cdr:y>0.67575</cdr:y>
    </cdr:from>
    <cdr:to>
      <cdr:x>0.51775</cdr:x>
      <cdr:y>0.68475</cdr:y>
    </cdr:to>
    <cdr:sp>
      <cdr:nvSpPr>
        <cdr:cNvPr id="13" name="Line 26"/>
        <cdr:cNvSpPr>
          <a:spLocks/>
        </cdr:cNvSpPr>
      </cdr:nvSpPr>
      <cdr:spPr>
        <a:xfrm flipH="1" flipV="1">
          <a:off x="4286250" y="4000500"/>
          <a:ext cx="200025" cy="571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0.007</cdr:x>
      <cdr:y>0.012</cdr:y>
    </cdr:from>
    <cdr:to>
      <cdr:x>0.12425</cdr:x>
      <cdr:y>0.05225</cdr:y>
    </cdr:to>
    <cdr:sp>
      <cdr:nvSpPr>
        <cdr:cNvPr id="14" name="TextBox 55"/>
        <cdr:cNvSpPr txBox="1">
          <a:spLocks noChangeArrowheads="1"/>
        </cdr:cNvSpPr>
      </cdr:nvSpPr>
      <cdr:spPr>
        <a:xfrm>
          <a:off x="57150" y="66675"/>
          <a:ext cx="1019175" cy="238125"/>
        </a:xfrm>
        <a:prstGeom prst="rect">
          <a:avLst/>
        </a:prstGeom>
        <a:noFill/>
        <a:ln w="9525" cmpd="sng">
          <a:noFill/>
        </a:ln>
      </cdr:spPr>
      <cdr:txBody>
        <a:bodyPr vertOverflow="clip" wrap="square"/>
        <a:p>
          <a:pPr algn="l">
            <a:defRPr/>
          </a:pPr>
          <a:r>
            <a:rPr lang="en-US" cap="none" sz="1000" b="1" i="0" u="none" baseline="0">
              <a:solidFill>
                <a:srgbClr val="000000"/>
              </a:solidFill>
              <a:latin typeface="Arial"/>
              <a:ea typeface="Arial"/>
              <a:cs typeface="Arial"/>
            </a:rPr>
            <a:t>2-Aug-10</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0.03925</cdr:x>
      <cdr:y>0.864</cdr:y>
    </cdr:from>
    <cdr:to>
      <cdr:x>0.93175</cdr:x>
      <cdr:y>0.96875</cdr:y>
    </cdr:to>
    <cdr:sp>
      <cdr:nvSpPr>
        <cdr:cNvPr id="1" name="Text Box 1"/>
        <cdr:cNvSpPr txBox="1">
          <a:spLocks noChangeArrowheads="1"/>
        </cdr:cNvSpPr>
      </cdr:nvSpPr>
      <cdr:spPr>
        <a:xfrm>
          <a:off x="333375" y="5124450"/>
          <a:ext cx="7743825" cy="6191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Calculation assumes all income comes from earnings, both children are under age 17 and are qualifying children for the Child Tax Credit, Additional Child Tax Credit, Earned Income Tax Credit, and dependent exemption.</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L33" sqref="L33"/>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U53"/>
  <sheetViews>
    <sheetView zoomScalePageLayoutView="0" workbookViewId="0" topLeftCell="A1">
      <selection activeCell="A1" sqref="A1"/>
    </sheetView>
  </sheetViews>
  <sheetFormatPr defaultColWidth="9.140625" defaultRowHeight="12.75"/>
  <cols>
    <col min="4" max="4" width="9.7109375" style="0" customWidth="1"/>
    <col min="7" max="14" width="9.140625" style="1" customWidth="1"/>
  </cols>
  <sheetData>
    <row r="1" ht="12.75">
      <c r="A1" t="s">
        <v>0</v>
      </c>
    </row>
    <row r="2" ht="12.75">
      <c r="A2">
        <v>2010</v>
      </c>
    </row>
    <row r="4" spans="2:9" ht="12.75">
      <c r="B4" s="6" t="s">
        <v>20</v>
      </c>
      <c r="C4" s="6"/>
      <c r="D4" s="6"/>
      <c r="E4" s="6" t="s">
        <v>18</v>
      </c>
      <c r="F4" s="6"/>
      <c r="G4" s="6"/>
      <c r="H4" s="7" t="s">
        <v>24</v>
      </c>
      <c r="I4" s="7"/>
    </row>
    <row r="5" spans="1:21" ht="12.75">
      <c r="A5" t="s">
        <v>1</v>
      </c>
      <c r="B5" t="s">
        <v>19</v>
      </c>
      <c r="C5" t="s">
        <v>21</v>
      </c>
      <c r="D5" t="s">
        <v>22</v>
      </c>
      <c r="E5" t="s">
        <v>19</v>
      </c>
      <c r="F5" t="s">
        <v>21</v>
      </c>
      <c r="G5" s="1" t="s">
        <v>22</v>
      </c>
      <c r="H5" s="1" t="s">
        <v>7</v>
      </c>
      <c r="I5" s="1" t="s">
        <v>17</v>
      </c>
      <c r="J5" s="1" t="s">
        <v>4</v>
      </c>
      <c r="L5" s="1" t="s">
        <v>11</v>
      </c>
      <c r="M5" s="1" t="s">
        <v>5</v>
      </c>
      <c r="N5" s="1" t="s">
        <v>6</v>
      </c>
      <c r="O5" s="1" t="s">
        <v>12</v>
      </c>
      <c r="P5" s="1"/>
      <c r="Q5" s="1" t="s">
        <v>5</v>
      </c>
      <c r="R5" s="1" t="s">
        <v>3</v>
      </c>
      <c r="S5" s="1" t="s">
        <v>8</v>
      </c>
      <c r="T5" s="1" t="s">
        <v>9</v>
      </c>
      <c r="U5" s="1" t="s">
        <v>10</v>
      </c>
    </row>
    <row r="6" spans="1:21" ht="12.75">
      <c r="A6" s="1">
        <v>0</v>
      </c>
      <c r="B6">
        <f>MAX(0,A6-($B$33+$B$35))</f>
        <v>0</v>
      </c>
      <c r="C6">
        <f>MAX(0,A6-($B$33+3*$B$35))</f>
        <v>0</v>
      </c>
      <c r="D6">
        <f>MAX(0,A6-($B$34+3*$B$35))</f>
        <v>0</v>
      </c>
      <c r="E6">
        <f>IF(B6&lt;$B$39,B6*$B$38,IF(B6&lt;$C$39,((B6-$B$39)*$C$38+$B$39*$B$38),IF(B6&lt;$D$39,(B6-$C$39)*$D$38+($C$39-$B$39)*$C$38+$B$39*$B$38,IF(B6&lt;$E$39,(B6-$D$39)*$E$38+($D$39-$C$39)*$D$38+($C$39-$B$39)*$C$38+$B$39*$B$38,IF(B6&lt;$F$39,(B6-$E$39)*$F$38+($E$39-$D$39)*$E$38+($D$39-$C$39)*$D$38+($C$39-$B$39)*$C$38+$B$39*$B$38,(B6-$F$39)*$G$38+($F$39-$E$39)*$F$38+($E$39-$D$39)*$E$38+($D$39-$C$39)*$D$38+($C$39-$B$39)*$C$38+$B$39*$B$38)))))</f>
        <v>0</v>
      </c>
      <c r="F6">
        <f>IF(C6&lt;$B$39,C6*$B$38,IF(C6&lt;$C$39,((C6-$B$39)*$C$38+$B$39*$B$38),IF(C6&lt;$D$39,(C6-$C$39)*$D$38+($C$39-$B$39)*$C$38+$B$39*$B$38,IF(C6&lt;$E$39,(C6-$D$39)*$E$38+($D$39-$C$39)*$D$38+($C$39-$B$39)*$C$38+$B$39*$B$38,IF(C6&lt;$F$39,(C6-$E$39)*$F$38+($E$39-$D$39)*$E$38+($D$39-$C$39)*$D$38+($C$39-$B$39)*$C$38+$B$39*$B$38,(C6-$F$39)*$G$38+($F$39-$E$39)*$F$38+($E$39-$D$39)*$E$38+($D$39-$C$39)*$D$38+($C$39-$B$39)*$C$38+$B$39*$B$38)))))</f>
        <v>0</v>
      </c>
      <c r="G6" s="1">
        <f>IF(D6&lt;$B$40,D6*$B$38,IF(D6&lt;$C$40,((D6-$B$40)*$C$38+$B$40*$B$38),IF(D6&lt;$D$40,(D6-$C$40)*$D$38+($C$40-$B$40)*$C$38+$B$40*$B$38,IF(D6&lt;$E$40,(D6-$D$40)*$E$38+($D$40-$C$40)*$D$38+($C$40-$B$40)*$C$38+$B$40*$B$38,IF(D6&lt;$F$40,(D6-$E$40)*$F$38+($E$40-$D$40)*$E$38+($D$40-$C$40)*$D$38+($C$40-$B$40)*$C$38+$B$40*$B$38,(D6-$F$40)*$G$38+($F$40-$E$40)*$F$38+($E$40-$D$40)*$E$38+($D$40-$C$40)*$D$38+($C$40-$B$40)*$C$38+$B$40*$B$38)))))</f>
        <v>0</v>
      </c>
      <c r="H6" s="1">
        <f aca="true" t="shared" si="0" ref="H6:H27">E6-F6</f>
        <v>0</v>
      </c>
      <c r="I6" s="1">
        <f aca="true" t="shared" si="1" ref="I6:I27">F6-G6</f>
        <v>0</v>
      </c>
      <c r="J6" s="1">
        <f aca="true" t="shared" si="2" ref="J6:J27">MAX(0,A6-3000)</f>
        <v>0</v>
      </c>
      <c r="K6" s="1">
        <f aca="true" t="shared" si="3" ref="K6:K27">MIN(2000,(J6*0.15))</f>
        <v>0</v>
      </c>
      <c r="L6" s="1">
        <f aca="true" t="shared" si="4" ref="L6:L22">MIN((K6+G6),2000)</f>
        <v>0</v>
      </c>
      <c r="M6" s="1">
        <f>IF(A6&lt;$A$45,A6*0.4,IF(A6&lt;$A$46,$B$46,IF(A6&lt;$A$47,($B$46-(A6-$A$46)*0.2106),0)))</f>
        <v>0</v>
      </c>
      <c r="N6" s="1">
        <f aca="true" t="shared" si="5" ref="N6:N22">MIN(A6*0.062,400)</f>
        <v>0</v>
      </c>
      <c r="O6" s="1">
        <f aca="true" t="shared" si="6" ref="O6:O27">H6+I6+L6+M6+N6</f>
        <v>0</v>
      </c>
      <c r="P6" s="1">
        <v>0</v>
      </c>
      <c r="Q6" s="1">
        <f aca="true" t="shared" si="7" ref="Q6:Q27">M6</f>
        <v>0</v>
      </c>
      <c r="R6" s="1">
        <f aca="true" t="shared" si="8" ref="R6:R24">M6+L6</f>
        <v>0</v>
      </c>
      <c r="S6" s="1">
        <f aca="true" t="shared" si="9" ref="S6:S24">M6+L6+N6</f>
        <v>0</v>
      </c>
      <c r="T6" s="1">
        <f aca="true" t="shared" si="10" ref="T6:T27">L6+M6+N6+H6</f>
        <v>0</v>
      </c>
      <c r="U6" s="1">
        <f aca="true" t="shared" si="11" ref="U6:U27">+L6+M6+H6</f>
        <v>0</v>
      </c>
    </row>
    <row r="7" spans="1:21" ht="12.75">
      <c r="A7" s="1">
        <v>3000</v>
      </c>
      <c r="B7">
        <f>MAX(0,A7-($B$33+$B$35))</f>
        <v>0</v>
      </c>
      <c r="C7">
        <f>MAX(0,A7-($B$33+3*$B$35))</f>
        <v>0</v>
      </c>
      <c r="D7">
        <f>MAX(0,A7-($B$34+3*$B$35))</f>
        <v>0</v>
      </c>
      <c r="E7">
        <f>IF(B7&lt;$B$39,B7*$B$38,IF(B7&lt;$C$39,((B7-$B$39)*$C$38+$B$39*$B$38),IF(B7&lt;$D$39,(B7-$C$39)*$D$38+($C$39-$B$39)*$C$38+$B$39*$B$38,IF(B7&lt;$E$39,(B7-$D$39)*$E$38+($D$39-$C$39)*$D$38+($C$39-$B$39)*$C$38+$B$39*$B$38,IF(B7&lt;$F$39,(B7-$E$39)*$F$38+($E$39-$D$39)*$E$38+($D$39-$C$39)*$D$38+($C$39-$B$39)*$C$38+$B$39*$B$38,(B7-$F$39)*$G$38+($F$39-$E$39)*$F$38+($E$39-$D$39)*$E$38+($D$39-$C$39)*$D$38+($C$39-$B$39)*$C$38+$B$39*$B$38)))))</f>
        <v>0</v>
      </c>
      <c r="F7">
        <f>IF(C7&lt;$B$39,C7*$B$38,IF(C7&lt;$C$39,((C7-$B$39)*$C$38+$B$39*$B$38),IF(C7&lt;$D$39,(C7-$C$39)*$D$38+($C$39-$B$39)*$C$38+$B$39*$B$38,IF(C7&lt;$E$39,(C7-$D$39)*$E$38+($D$39-$C$39)*$D$38+($C$39-$B$39)*$C$38+$B$39*$B$38,IF(C7&lt;$F$39,(C7-$E$39)*$F$38+($E$39-$D$39)*$E$38+($D$39-$C$39)*$D$38+($C$39-$B$39)*$C$38+$B$39*$B$38,(C7-$F$39)*$G$38+($F$39-$E$39)*$F$38+($E$39-$D$39)*$E$38+($D$39-$C$39)*$D$38+($C$39-$B$39)*$C$38+$B$39*$B$38)))))</f>
        <v>0</v>
      </c>
      <c r="G7" s="1">
        <f>IF(D7&lt;$B$40,D7*$B$38,IF(D7&lt;$C$40,((D7-$B$40)*$C$38+$B$40*$B$38),IF(D7&lt;$D$40,(D7-$C$40)*$D$38+($C$40-$B$40)*$C$38+$B$40*$B$38,IF(D7&lt;$E$40,(D7-$D$40)*$E$38+($D$40-$C$40)*$D$38+($C$40-$B$40)*$C$38+$B$40*$B$38,IF(D7&lt;$F$40,(D7-$E$40)*$F$38+($E$40-$D$40)*$E$38+($D$40-$C$40)*$D$38+($C$40-$B$40)*$C$38+$B$40*$B$38,(D7-$F$40)*$G$38+($F$40-$E$40)*$F$38+($E$40-$D$40)*$E$38+($D$40-$C$40)*$D$38+($C$40-$B$40)*$C$38+$B$40*$B$38)))))</f>
        <v>0</v>
      </c>
      <c r="H7" s="1">
        <f t="shared" si="0"/>
        <v>0</v>
      </c>
      <c r="I7" s="1">
        <f t="shared" si="1"/>
        <v>0</v>
      </c>
      <c r="J7" s="1">
        <f t="shared" si="2"/>
        <v>0</v>
      </c>
      <c r="K7" s="1">
        <f t="shared" si="3"/>
        <v>0</v>
      </c>
      <c r="L7" s="1">
        <f t="shared" si="4"/>
        <v>0</v>
      </c>
      <c r="M7" s="1">
        <f>IF(A7&lt;$A$45,A7*0.4,IF(A7&lt;$A$46,$B$46,IF(A7&lt;$A$47,($B$46-(A7-$A$46)*0.2106),0)))</f>
        <v>1200</v>
      </c>
      <c r="N7" s="1">
        <f t="shared" si="5"/>
        <v>186</v>
      </c>
      <c r="O7" s="1">
        <f t="shared" si="6"/>
        <v>1386</v>
      </c>
      <c r="P7" s="1">
        <f aca="true" t="shared" si="12" ref="P7:P27">+O7/A7</f>
        <v>0.462</v>
      </c>
      <c r="Q7" s="1">
        <f t="shared" si="7"/>
        <v>1200</v>
      </c>
      <c r="R7" s="1">
        <f t="shared" si="8"/>
        <v>1200</v>
      </c>
      <c r="S7" s="1">
        <f t="shared" si="9"/>
        <v>1386</v>
      </c>
      <c r="T7" s="1">
        <f t="shared" si="10"/>
        <v>1386</v>
      </c>
      <c r="U7" s="1">
        <f t="shared" si="11"/>
        <v>1200</v>
      </c>
    </row>
    <row r="8" spans="1:21" ht="12.75">
      <c r="A8" s="1">
        <v>6452</v>
      </c>
      <c r="B8">
        <f>MAX(0,A8-($B$33+$B$35))</f>
        <v>0</v>
      </c>
      <c r="C8">
        <f>MAX(0,A8-($B$33+3*$B$35))</f>
        <v>0</v>
      </c>
      <c r="D8">
        <f>MAX(0,A8-($B$34+3*$B$35))</f>
        <v>0</v>
      </c>
      <c r="E8">
        <f>IF(B8&lt;$B$39,B8*$B$38,IF(B8&lt;$C$39,((B8-$B$39)*$C$38+$B$39*$B$38),IF(B8&lt;$D$39,(B8-$C$39)*$D$38+($C$39-$B$39)*$C$38+$B$39*$B$38,IF(B8&lt;$E$39,(B8-$D$39)*$E$38+($D$39-$C$39)*$D$38+($C$39-$B$39)*$C$38+$B$39*$B$38,IF(B8&lt;$F$39,(B8-$E$39)*$F$38+($E$39-$D$39)*$E$38+($D$39-$C$39)*$D$38+($C$39-$B$39)*$C$38+$B$39*$B$38,(B8-$F$39)*$G$38+($F$39-$E$39)*$F$38+($E$39-$D$39)*$E$38+($D$39-$C$39)*$D$38+($C$39-$B$39)*$C$38+$B$39*$B$38)))))</f>
        <v>0</v>
      </c>
      <c r="F8">
        <f>IF(C8&lt;$B$39,C8*$B$38,IF(C8&lt;$C$39,((C8-$B$39)*$C$38+$B$39*$B$38),IF(C8&lt;$D$39,(C8-$C$39)*$D$38+($C$39-$B$39)*$C$38+$B$39*$B$38,IF(C8&lt;$E$39,(C8-$D$39)*$E$38+($D$39-$C$39)*$D$38+($C$39-$B$39)*$C$38+$B$39*$B$38,IF(C8&lt;$F$39,(C8-$E$39)*$F$38+($E$39-$D$39)*$E$38+($D$39-$C$39)*$D$38+($C$39-$B$39)*$C$38+$B$39*$B$38,(C8-$F$39)*$G$38+($F$39-$E$39)*$F$38+($E$39-$D$39)*$E$38+($D$39-$C$39)*$D$38+($C$39-$B$39)*$C$38+$B$39*$B$38)))))</f>
        <v>0</v>
      </c>
      <c r="G8" s="1">
        <f>IF(D8&lt;$B$40,D8*$B$38,IF(D8&lt;$C$40,((D8-$B$40)*$C$38+$B$40*$B$38),IF(D8&lt;$D$40,(D8-$C$40)*$D$38+($C$40-$B$40)*$C$38+$B$40*$B$38,IF(D8&lt;$E$40,(D8-$D$40)*$E$38+($D$40-$C$40)*$D$38+($C$40-$B$40)*$C$38+$B$40*$B$38,IF(D8&lt;$F$40,(D8-$E$40)*$F$38+($E$40-$D$40)*$E$38+($D$40-$C$40)*$D$38+($C$40-$B$40)*$C$38+$B$40*$B$38,(D8-$F$40)*$G$38+($F$40-$E$40)*$F$38+($E$40-$D$40)*$E$38+($D$40-$C$40)*$D$38+($C$40-$B$40)*$C$38+$B$40*$B$38)))))</f>
        <v>0</v>
      </c>
      <c r="H8" s="1">
        <f t="shared" si="0"/>
        <v>0</v>
      </c>
      <c r="I8" s="1">
        <f t="shared" si="1"/>
        <v>0</v>
      </c>
      <c r="J8" s="1">
        <f t="shared" si="2"/>
        <v>3452</v>
      </c>
      <c r="K8" s="1">
        <f t="shared" si="3"/>
        <v>517.8</v>
      </c>
      <c r="L8" s="1">
        <f t="shared" si="4"/>
        <v>517.8</v>
      </c>
      <c r="M8" s="1">
        <f>IF(A8&lt;$A$45,A8*0.4,IF(A8&lt;$A$46,$B$46,IF(A8&lt;$A$47,($B$46-(A8-$A$46)*0.2106),0)))</f>
        <v>2580.8</v>
      </c>
      <c r="N8" s="1">
        <f t="shared" si="5"/>
        <v>400</v>
      </c>
      <c r="O8" s="1">
        <f t="shared" si="6"/>
        <v>3498.6000000000004</v>
      </c>
      <c r="P8" s="1">
        <f t="shared" si="12"/>
        <v>0.5422504649721017</v>
      </c>
      <c r="Q8" s="1">
        <f t="shared" si="7"/>
        <v>2580.8</v>
      </c>
      <c r="R8" s="1">
        <f t="shared" si="8"/>
        <v>3098.6000000000004</v>
      </c>
      <c r="S8" s="1">
        <f t="shared" si="9"/>
        <v>3498.6000000000004</v>
      </c>
      <c r="T8" s="1">
        <f t="shared" si="10"/>
        <v>3498.6000000000004</v>
      </c>
      <c r="U8" s="1">
        <f t="shared" si="11"/>
        <v>3098.6000000000004</v>
      </c>
    </row>
    <row r="9" spans="1:21" ht="12.75">
      <c r="A9" s="1">
        <f>D33</f>
        <v>9350</v>
      </c>
      <c r="B9">
        <f>MAX(0,A9-($B$33+$B$35))</f>
        <v>0</v>
      </c>
      <c r="C9">
        <f>MAX(0,A9-($B$33+3*$B$35))</f>
        <v>0</v>
      </c>
      <c r="D9">
        <f>MAX(0,A9-($B$34+3*$B$35))</f>
        <v>0</v>
      </c>
      <c r="E9">
        <f>IF(B9&lt;$B$39,B9*$B$38,IF(B9&lt;$C$39,((B9-$B$39)*$C$38+$B$39*$B$38),IF(B9&lt;$D$39,(B9-$C$39)*$D$38+($C$39-$B$39)*$C$38+$B$39*$B$38,IF(B9&lt;$E$39,(B9-$D$39)*$E$38+($D$39-$C$39)*$D$38+($C$39-$B$39)*$C$38+$B$39*$B$38,IF(B9&lt;$F$39,(B9-$E$39)*$F$38+($E$39-$D$39)*$E$38+($D$39-$C$39)*$D$38+($C$39-$B$39)*$C$38+$B$39*$B$38,(B9-$F$39)*$G$38+($F$39-$E$39)*$F$38+($E$39-$D$39)*$E$38+($D$39-$C$39)*$D$38+($C$39-$B$39)*$C$38+$B$39*$B$38)))))</f>
        <v>0</v>
      </c>
      <c r="F9">
        <f>IF(C9&lt;$B$39,C9*$B$38,IF(C9&lt;$C$39,((C9-$B$39)*$C$38+$B$39*$B$38),IF(C9&lt;$D$39,(C9-$C$39)*$D$38+($C$39-$B$39)*$C$38+$B$39*$B$38,IF(C9&lt;$E$39,(C9-$D$39)*$E$38+($D$39-$C$39)*$D$38+($C$39-$B$39)*$C$38+$B$39*$B$38,IF(C9&lt;$F$39,(C9-$E$39)*$F$38+($E$39-$D$39)*$E$38+($D$39-$C$39)*$D$38+($C$39-$B$39)*$C$38+$B$39*$B$38,(C9-$F$39)*$G$38+($F$39-$E$39)*$F$38+($E$39-$D$39)*$E$38+($D$39-$C$39)*$D$38+($C$39-$B$39)*$C$38+$B$39*$B$38)))))</f>
        <v>0</v>
      </c>
      <c r="G9" s="1">
        <f>IF(D9&lt;$B$40,D9*$B$38,IF(D9&lt;$C$40,((D9-$B$40)*$C$38+$B$40*$B$38),IF(D9&lt;$D$40,(D9-$C$40)*$D$38+($C$40-$B$40)*$C$38+$B$40*$B$38,IF(D9&lt;$E$40,(D9-$D$40)*$E$38+($D$40-$C$40)*$D$38+($C$40-$B$40)*$C$38+$B$40*$B$38,IF(D9&lt;$F$40,(D9-$E$40)*$F$38+($E$40-$D$40)*$E$38+($D$40-$C$40)*$D$38+($C$40-$B$40)*$C$38+$B$40*$B$38,(D9-$F$40)*$G$38+($F$40-$E$40)*$F$38+($E$40-$D$40)*$E$38+($D$40-$C$40)*$D$38+($C$40-$B$40)*$C$38+$B$40*$B$38)))))</f>
        <v>0</v>
      </c>
      <c r="H9" s="1">
        <f t="shared" si="0"/>
        <v>0</v>
      </c>
      <c r="I9" s="1">
        <f t="shared" si="1"/>
        <v>0</v>
      </c>
      <c r="J9" s="1">
        <f t="shared" si="2"/>
        <v>6350</v>
      </c>
      <c r="K9" s="1">
        <f t="shared" si="3"/>
        <v>952.5</v>
      </c>
      <c r="L9" s="1">
        <f t="shared" si="4"/>
        <v>952.5</v>
      </c>
      <c r="M9" s="1">
        <f>IF(A9&lt;$A$45,A9*0.4,IF(A9&lt;$A$46,$B$46,IF(A9&lt;$A$47,($B$46-(A9-$A$46)*0.2106),0)))</f>
        <v>3740</v>
      </c>
      <c r="N9" s="1">
        <f t="shared" si="5"/>
        <v>400</v>
      </c>
      <c r="O9" s="1">
        <f t="shared" si="6"/>
        <v>5092.5</v>
      </c>
      <c r="P9" s="1">
        <f t="shared" si="12"/>
        <v>0.5446524064171123</v>
      </c>
      <c r="Q9" s="1">
        <f>M9</f>
        <v>3740</v>
      </c>
      <c r="R9" s="1">
        <f t="shared" si="8"/>
        <v>4692.5</v>
      </c>
      <c r="S9" s="1">
        <f t="shared" si="9"/>
        <v>5092.5</v>
      </c>
      <c r="T9" s="1">
        <f t="shared" si="10"/>
        <v>5092.5</v>
      </c>
      <c r="U9" s="1">
        <f t="shared" si="11"/>
        <v>4692.5</v>
      </c>
    </row>
    <row r="10" spans="1:21" ht="12.75">
      <c r="A10" s="1">
        <f>A45</f>
        <v>12590</v>
      </c>
      <c r="B10">
        <f>MAX(0,A10-($B$33+$B$35))</f>
        <v>3240</v>
      </c>
      <c r="C10">
        <f>MAX(0,A10-($B$33+3*$B$35))</f>
        <v>0</v>
      </c>
      <c r="D10">
        <f>MAX(0,A10-($B$34+3*$B$35))</f>
        <v>0</v>
      </c>
      <c r="E10">
        <f>IF(B10&lt;$B$39,B10*$B$38,IF(B10&lt;$C$39,((B10-$B$39)*$C$38+$B$39*$B$38),IF(B10&lt;$D$39,(B10-$C$39)*$D$38+($C$39-$B$39)*$C$38+$B$39*$B$38,IF(B10&lt;$E$39,(B10-$D$39)*$E$38+($D$39-$C$39)*$D$38+($C$39-$B$39)*$C$38+$B$39*$B$38,IF(B10&lt;$F$39,(B10-$E$39)*$F$38+($E$39-$D$39)*$E$38+($D$39-$C$39)*$D$38+($C$39-$B$39)*$C$38+$B$39*$B$38,(B10-$F$39)*$G$38+($F$39-$E$39)*$F$38+($E$39-$D$39)*$E$38+($D$39-$C$39)*$D$38+($C$39-$B$39)*$C$38+$B$39*$B$38)))))</f>
        <v>324</v>
      </c>
      <c r="F10">
        <f>IF(C10&lt;$B$39,C10*$B$38,IF(C10&lt;$C$39,((C10-$B$39)*$C$38+$B$39*$B$38),IF(C10&lt;$D$39,(C10-$C$39)*$D$38+($C$39-$B$39)*$C$38+$B$39*$B$38,IF(C10&lt;$E$39,(C10-$D$39)*$E$38+($D$39-$C$39)*$D$38+($C$39-$B$39)*$C$38+$B$39*$B$38,IF(C10&lt;$F$39,(C10-$E$39)*$F$38+($E$39-$D$39)*$E$38+($D$39-$C$39)*$D$38+($C$39-$B$39)*$C$38+$B$39*$B$38,(C10-$F$39)*$G$38+($F$39-$E$39)*$F$38+($E$39-$D$39)*$E$38+($D$39-$C$39)*$D$38+($C$39-$B$39)*$C$38+$B$39*$B$38)))))</f>
        <v>0</v>
      </c>
      <c r="G10" s="1">
        <f>IF(D10&lt;$B$40,D10*$B$38,IF(D10&lt;$C$40,((D10-$B$40)*$C$38+$B$40*$B$38),IF(D10&lt;$D$40,(D10-$C$40)*$D$38+($C$40-$B$40)*$C$38+$B$40*$B$38,IF(D10&lt;$E$40,(D10-$D$40)*$E$38+($D$40-$C$40)*$D$38+($C$40-$B$40)*$C$38+$B$40*$B$38,IF(D10&lt;$F$40,(D10-$E$40)*$F$38+($E$40-$D$40)*$E$38+($D$40-$C$40)*$D$38+($C$40-$B$40)*$C$38+$B$40*$B$38,(D10-$F$40)*$G$38+($F$40-$E$40)*$F$38+($E$40-$D$40)*$E$38+($D$40-$C$40)*$D$38+($C$40-$B$40)*$C$38+$B$40*$B$38)))))</f>
        <v>0</v>
      </c>
      <c r="H10" s="1">
        <f t="shared" si="0"/>
        <v>324</v>
      </c>
      <c r="I10" s="1">
        <f t="shared" si="1"/>
        <v>0</v>
      </c>
      <c r="J10" s="1">
        <f t="shared" si="2"/>
        <v>9590</v>
      </c>
      <c r="K10" s="1">
        <f t="shared" si="3"/>
        <v>1438.5</v>
      </c>
      <c r="L10" s="1">
        <f t="shared" si="4"/>
        <v>1438.5</v>
      </c>
      <c r="M10" s="1">
        <f>IF(A10&lt;$A$45,A10*0.4,IF(A10&lt;$A$46,$B$46,IF(A10&lt;$A$47,($B$46-(A10-$A$46)*0.2106),0)))</f>
        <v>5036</v>
      </c>
      <c r="N10" s="1">
        <f t="shared" si="5"/>
        <v>400</v>
      </c>
      <c r="O10" s="1">
        <f t="shared" si="6"/>
        <v>7198.5</v>
      </c>
      <c r="P10" s="1">
        <f t="shared" si="12"/>
        <v>0.5717633042096902</v>
      </c>
      <c r="Q10" s="1">
        <f t="shared" si="7"/>
        <v>5036</v>
      </c>
      <c r="R10" s="1">
        <f t="shared" si="8"/>
        <v>6474.5</v>
      </c>
      <c r="S10" s="1">
        <f t="shared" si="9"/>
        <v>6874.5</v>
      </c>
      <c r="T10" s="1">
        <f t="shared" si="10"/>
        <v>7198.5</v>
      </c>
      <c r="U10" s="1">
        <f t="shared" si="11"/>
        <v>6798.5</v>
      </c>
    </row>
    <row r="11" spans="1:21" ht="12.75">
      <c r="A11" s="1">
        <v>16333.33</v>
      </c>
      <c r="B11">
        <f>MAX(0,A11-($B$33+$B$35))</f>
        <v>6983.33</v>
      </c>
      <c r="C11">
        <f>MAX(0,A11-($B$33+3*$B$35))</f>
        <v>0</v>
      </c>
      <c r="D11">
        <f>MAX(0,A11-($B$34+3*$B$35))</f>
        <v>0</v>
      </c>
      <c r="E11">
        <f>IF(B11&lt;$B$39,B11*$B$38,IF(B11&lt;$C$39,((B11-$B$39)*$C$38+$B$39*$B$38),IF(B11&lt;$D$39,(B11-$C$39)*$D$38+($C$39-$B$39)*$C$38+$B$39*$B$38,IF(B11&lt;$E$39,(B11-$D$39)*$E$38+($D$39-$C$39)*$D$38+($C$39-$B$39)*$C$38+$B$39*$B$38,IF(B11&lt;$F$39,(B11-$E$39)*$F$38+($E$39-$D$39)*$E$38+($D$39-$C$39)*$D$38+($C$39-$B$39)*$C$38+$B$39*$B$38,(B11-$F$39)*$G$38+($F$39-$E$39)*$F$38+($E$39-$D$39)*$E$38+($D$39-$C$39)*$D$38+($C$39-$B$39)*$C$38+$B$39*$B$38)))))</f>
        <v>698.3330000000001</v>
      </c>
      <c r="F11">
        <f>IF(C11&lt;$B$39,C11*$B$38,IF(C11&lt;$C$39,((C11-$B$39)*$C$38+$B$39*$B$38),IF(C11&lt;$D$39,(C11-$C$39)*$D$38+($C$39-$B$39)*$C$38+$B$39*$B$38,IF(C11&lt;$E$39,(C11-$D$39)*$E$38+($D$39-$C$39)*$D$38+($C$39-$B$39)*$C$38+$B$39*$B$38,IF(C11&lt;$F$39,(C11-$E$39)*$F$38+($E$39-$D$39)*$E$38+($D$39-$C$39)*$D$38+($C$39-$B$39)*$C$38+$B$39*$B$38,(C11-$F$39)*$G$38+($F$39-$E$39)*$F$38+($E$39-$D$39)*$E$38+($D$39-$C$39)*$D$38+($C$39-$B$39)*$C$38+$B$39*$B$38)))))</f>
        <v>0</v>
      </c>
      <c r="G11" s="1">
        <f>IF(D11&lt;$B$40,D11*$B$38,IF(D11&lt;$C$40,((D11-$B$40)*$C$38+$B$40*$B$38),IF(D11&lt;$D$40,(D11-$C$40)*$D$38+($C$40-$B$40)*$C$38+$B$40*$B$38,IF(D11&lt;$E$40,(D11-$D$40)*$E$38+($D$40-$C$40)*$D$38+($C$40-$B$40)*$C$38+$B$40*$B$38,IF(D11&lt;$F$40,(D11-$E$40)*$F$38+($E$40-$D$40)*$E$38+($D$40-$C$40)*$D$38+($C$40-$B$40)*$C$38+$B$40*$B$38,(D11-$F$40)*$G$38+($F$40-$E$40)*$F$38+($E$40-$D$40)*$E$38+($D$40-$C$40)*$D$38+($C$40-$B$40)*$C$38+$B$40*$B$38)))))</f>
        <v>0</v>
      </c>
      <c r="H11" s="1">
        <f t="shared" si="0"/>
        <v>698.3330000000001</v>
      </c>
      <c r="I11" s="1">
        <f t="shared" si="1"/>
        <v>0</v>
      </c>
      <c r="J11" s="1">
        <f t="shared" si="2"/>
        <v>13333.33</v>
      </c>
      <c r="K11" s="1">
        <f t="shared" si="3"/>
        <v>1999.9995</v>
      </c>
      <c r="L11" s="1">
        <f t="shared" si="4"/>
        <v>1999.9995</v>
      </c>
      <c r="M11" s="1">
        <f>IF(A11&lt;$A$45,A11*0.4,IF(A11&lt;$A$46,$B$46,IF(A11&lt;$A$47,($B$46-(A11-$A$46)*0.2106),0)))</f>
        <v>5036</v>
      </c>
      <c r="N11" s="1">
        <f t="shared" si="5"/>
        <v>400</v>
      </c>
      <c r="O11" s="1">
        <f t="shared" si="6"/>
        <v>8134.3325</v>
      </c>
      <c r="P11" s="1">
        <f t="shared" si="12"/>
        <v>0.4980204587796855</v>
      </c>
      <c r="Q11" s="1">
        <f t="shared" si="7"/>
        <v>5036</v>
      </c>
      <c r="R11" s="1">
        <f t="shared" si="8"/>
        <v>7035.9995</v>
      </c>
      <c r="S11" s="1">
        <f t="shared" si="9"/>
        <v>7435.9995</v>
      </c>
      <c r="T11" s="1">
        <f t="shared" si="10"/>
        <v>8134.3325</v>
      </c>
      <c r="U11" s="1">
        <f t="shared" si="11"/>
        <v>7734.3325</v>
      </c>
    </row>
    <row r="12" spans="1:21" ht="12.75">
      <c r="A12" s="1">
        <f>A46</f>
        <v>16450</v>
      </c>
      <c r="B12">
        <f>MAX(0,A12-($B$33+$B$35))</f>
        <v>7100</v>
      </c>
      <c r="C12">
        <f>MAX(0,A12-($B$33+3*$B$35))</f>
        <v>0</v>
      </c>
      <c r="D12">
        <f>MAX(0,A12-($B$34+3*$B$35))</f>
        <v>0</v>
      </c>
      <c r="E12">
        <f>IF(B12&lt;$B$39,B12*$B$38,IF(B12&lt;$C$39,((B12-$B$39)*$C$38+$B$39*$B$38),IF(B12&lt;$D$39,(B12-$C$39)*$D$38+($C$39-$B$39)*$C$38+$B$39*$B$38,IF(B12&lt;$E$39,(B12-$D$39)*$E$38+($D$39-$C$39)*$D$38+($C$39-$B$39)*$C$38+$B$39*$B$38,IF(B12&lt;$F$39,(B12-$E$39)*$F$38+($E$39-$D$39)*$E$38+($D$39-$C$39)*$D$38+($C$39-$B$39)*$C$38+$B$39*$B$38,(B12-$F$39)*$G$38+($F$39-$E$39)*$F$38+($E$39-$D$39)*$E$38+($D$39-$C$39)*$D$38+($C$39-$B$39)*$C$38+$B$39*$B$38)))))</f>
        <v>710</v>
      </c>
      <c r="F12">
        <f>IF(C12&lt;$B$39,C12*$B$38,IF(C12&lt;$C$39,((C12-$B$39)*$C$38+$B$39*$B$38),IF(C12&lt;$D$39,(C12-$C$39)*$D$38+($C$39-$B$39)*$C$38+$B$39*$B$38,IF(C12&lt;$E$39,(C12-$D$39)*$E$38+($D$39-$C$39)*$D$38+($C$39-$B$39)*$C$38+$B$39*$B$38,IF(C12&lt;$F$39,(C12-$E$39)*$F$38+($E$39-$D$39)*$E$38+($D$39-$C$39)*$D$38+($C$39-$B$39)*$C$38+$B$39*$B$38,(C12-$F$39)*$G$38+($F$39-$E$39)*$F$38+($E$39-$D$39)*$E$38+($D$39-$C$39)*$D$38+($C$39-$B$39)*$C$38+$B$39*$B$38)))))</f>
        <v>0</v>
      </c>
      <c r="G12" s="1">
        <f>IF(D12&lt;$B$40,D12*$B$38,IF(D12&lt;$C$40,((D12-$B$40)*$C$38+$B$40*$B$38),IF(D12&lt;$D$40,(D12-$C$40)*$D$38+($C$40-$B$40)*$C$38+$B$40*$B$38,IF(D12&lt;$E$40,(D12-$D$40)*$E$38+($D$40-$C$40)*$D$38+($C$40-$B$40)*$C$38+$B$40*$B$38,IF(D12&lt;$F$40,(D12-$E$40)*$F$38+($E$40-$D$40)*$E$38+($D$40-$C$40)*$D$38+($C$40-$B$40)*$C$38+$B$40*$B$38,(D12-$F$40)*$G$38+($F$40-$E$40)*$F$38+($E$40-$D$40)*$E$38+($D$40-$C$40)*$D$38+($C$40-$B$40)*$C$38+$B$40*$B$38)))))</f>
        <v>0</v>
      </c>
      <c r="H12" s="1">
        <f t="shared" si="0"/>
        <v>710</v>
      </c>
      <c r="I12" s="1">
        <f t="shared" si="1"/>
        <v>0</v>
      </c>
      <c r="J12" s="1">
        <f t="shared" si="2"/>
        <v>13450</v>
      </c>
      <c r="K12" s="1">
        <f t="shared" si="3"/>
        <v>2000</v>
      </c>
      <c r="L12" s="1">
        <f t="shared" si="4"/>
        <v>2000</v>
      </c>
      <c r="M12" s="1">
        <f>IF(A12&lt;$A$45,A12*0.4,IF(A12&lt;$A$46,$B$46,IF(A12&lt;$A$47,($B$46-(A12-$A$46)*0.2106),0)))</f>
        <v>5036</v>
      </c>
      <c r="N12" s="1">
        <f t="shared" si="5"/>
        <v>400</v>
      </c>
      <c r="O12" s="1">
        <f t="shared" si="6"/>
        <v>8146</v>
      </c>
      <c r="P12" s="1">
        <f t="shared" si="12"/>
        <v>0.49519756838905776</v>
      </c>
      <c r="Q12" s="1">
        <f t="shared" si="7"/>
        <v>5036</v>
      </c>
      <c r="R12" s="1">
        <f t="shared" si="8"/>
        <v>7036</v>
      </c>
      <c r="S12" s="1">
        <f t="shared" si="9"/>
        <v>7436</v>
      </c>
      <c r="T12" s="1">
        <f t="shared" si="10"/>
        <v>8146</v>
      </c>
      <c r="U12" s="1">
        <f t="shared" si="11"/>
        <v>7746</v>
      </c>
    </row>
    <row r="13" spans="1:21" ht="12.75">
      <c r="A13" s="1">
        <f>E33</f>
        <v>16650</v>
      </c>
      <c r="B13">
        <f>MAX(0,A13-($B$33+$B$35))</f>
        <v>7300</v>
      </c>
      <c r="C13">
        <f>MAX(0,A13-($B$33+3*$B$35))</f>
        <v>0</v>
      </c>
      <c r="D13">
        <f>MAX(0,A13-($B$34+3*$B$35))</f>
        <v>0</v>
      </c>
      <c r="E13">
        <f>IF(B13&lt;$B$39,B13*$B$38,IF(B13&lt;$C$39,((B13-$B$39)*$C$38+$B$39*$B$38),IF(B13&lt;$D$39,(B13-$C$39)*$D$38+($C$39-$B$39)*$C$38+$B$39*$B$38,IF(B13&lt;$E$39,(B13-$D$39)*$E$38+($D$39-$C$39)*$D$38+($C$39-$B$39)*$C$38+$B$39*$B$38,IF(B13&lt;$F$39,(B13-$E$39)*$F$38+($E$39-$D$39)*$E$38+($D$39-$C$39)*$D$38+($C$39-$B$39)*$C$38+$B$39*$B$38,(B13-$F$39)*$G$38+($F$39-$E$39)*$F$38+($E$39-$D$39)*$E$38+($D$39-$C$39)*$D$38+($C$39-$B$39)*$C$38+$B$39*$B$38)))))</f>
        <v>730</v>
      </c>
      <c r="F13">
        <f>IF(C13&lt;$B$39,C13*$B$38,IF(C13&lt;$C$39,((C13-$B$39)*$C$38+$B$39*$B$38),IF(C13&lt;$D$39,(C13-$C$39)*$D$38+($C$39-$B$39)*$C$38+$B$39*$B$38,IF(C13&lt;$E$39,(C13-$D$39)*$E$38+($D$39-$C$39)*$D$38+($C$39-$B$39)*$C$38+$B$39*$B$38,IF(C13&lt;$F$39,(C13-$E$39)*$F$38+($E$39-$D$39)*$E$38+($D$39-$C$39)*$D$38+($C$39-$B$39)*$C$38+$B$39*$B$38,(C13-$F$39)*$G$38+($F$39-$E$39)*$F$38+($E$39-$D$39)*$E$38+($D$39-$C$39)*$D$38+($C$39-$B$39)*$C$38+$B$39*$B$38)))))</f>
        <v>0</v>
      </c>
      <c r="G13" s="1">
        <f>IF(D13&lt;$B$40,D13*$B$38,IF(D13&lt;$C$40,((D13-$B$40)*$C$38+$B$40*$B$38),IF(D13&lt;$D$40,(D13-$C$40)*$D$38+($C$40-$B$40)*$C$38+$B$40*$B$38,IF(D13&lt;$E$40,(D13-$D$40)*$E$38+($D$40-$C$40)*$D$38+($C$40-$B$40)*$C$38+$B$40*$B$38,IF(D13&lt;$F$40,(D13-$E$40)*$F$38+($E$40-$D$40)*$E$38+($D$40-$C$40)*$D$38+($C$40-$B$40)*$C$38+$B$40*$B$38,(D13-$F$40)*$G$38+($F$40-$E$40)*$F$38+($E$40-$D$40)*$E$38+($D$40-$C$40)*$D$38+($C$40-$B$40)*$C$38+$B$40*$B$38)))))</f>
        <v>0</v>
      </c>
      <c r="H13" s="1">
        <f t="shared" si="0"/>
        <v>730</v>
      </c>
      <c r="I13" s="1">
        <f t="shared" si="1"/>
        <v>0</v>
      </c>
      <c r="J13" s="1">
        <f t="shared" si="2"/>
        <v>13650</v>
      </c>
      <c r="K13" s="1">
        <f t="shared" si="3"/>
        <v>2000</v>
      </c>
      <c r="L13" s="1">
        <f t="shared" si="4"/>
        <v>2000</v>
      </c>
      <c r="M13" s="1">
        <f>IF(A13&lt;$A$45,A13*0.4,IF(A13&lt;$A$46,$B$46,IF(A13&lt;$A$47,($B$46-(A13-$A$46)*0.2106),0)))</f>
        <v>4993.88</v>
      </c>
      <c r="N13" s="1">
        <f t="shared" si="5"/>
        <v>400</v>
      </c>
      <c r="O13" s="1">
        <f t="shared" si="6"/>
        <v>8123.88</v>
      </c>
      <c r="P13" s="1">
        <f t="shared" si="12"/>
        <v>0.48792072072072074</v>
      </c>
      <c r="Q13" s="1">
        <f t="shared" si="7"/>
        <v>4993.88</v>
      </c>
      <c r="R13" s="1">
        <f t="shared" si="8"/>
        <v>6993.88</v>
      </c>
      <c r="S13" s="1">
        <f t="shared" si="9"/>
        <v>7393.88</v>
      </c>
      <c r="T13" s="1">
        <f t="shared" si="10"/>
        <v>8123.88</v>
      </c>
      <c r="U13" s="1">
        <f t="shared" si="11"/>
        <v>7723.88</v>
      </c>
    </row>
    <row r="14" spans="1:21" ht="12.75">
      <c r="A14" s="1">
        <f>B39+D33</f>
        <v>17725</v>
      </c>
      <c r="B14">
        <f>MAX(0,A14-($B$33+$B$35))</f>
        <v>8375</v>
      </c>
      <c r="C14">
        <f>MAX(0,A14-($B$33+3*$B$35))</f>
        <v>1075</v>
      </c>
      <c r="D14">
        <f>MAX(0,A14-($B$34+3*$B$35))</f>
        <v>0</v>
      </c>
      <c r="E14">
        <f>IF(B14&lt;$B$39,B14*$B$38,IF(B14&lt;$C$39,((B14-$B$39)*$C$38+$B$39*$B$38),IF(B14&lt;$D$39,(B14-$C$39)*$D$38+($C$39-$B$39)*$C$38+$B$39*$B$38,IF(B14&lt;$E$39,(B14-$D$39)*$E$38+($D$39-$C$39)*$D$38+($C$39-$B$39)*$C$38+$B$39*$B$38,IF(B14&lt;$F$39,(B14-$E$39)*$F$38+($E$39-$D$39)*$E$38+($D$39-$C$39)*$D$38+($C$39-$B$39)*$C$38+$B$39*$B$38,(B14-$F$39)*$G$38+($F$39-$E$39)*$F$38+($E$39-$D$39)*$E$38+($D$39-$C$39)*$D$38+($C$39-$B$39)*$C$38+$B$39*$B$38)))))</f>
        <v>837.5</v>
      </c>
      <c r="F14">
        <f>IF(C14&lt;$B$39,C14*$B$38,IF(C14&lt;$C$39,((C14-$B$39)*$C$38+$B$39*$B$38),IF(C14&lt;$D$39,(C14-$C$39)*$D$38+($C$39-$B$39)*$C$38+$B$39*$B$38,IF(C14&lt;$E$39,(C14-$D$39)*$E$38+($D$39-$C$39)*$D$38+($C$39-$B$39)*$C$38+$B$39*$B$38,IF(C14&lt;$F$39,(C14-$E$39)*$F$38+($E$39-$D$39)*$E$38+($D$39-$C$39)*$D$38+($C$39-$B$39)*$C$38+$B$39*$B$38,(C14-$F$39)*$G$38+($F$39-$E$39)*$F$38+($E$39-$D$39)*$E$38+($D$39-$C$39)*$D$38+($C$39-$B$39)*$C$38+$B$39*$B$38)))))</f>
        <v>107.5</v>
      </c>
      <c r="G14" s="1">
        <f>IF(D14&lt;$B$40,D14*$B$38,IF(D14&lt;$C$40,((D14-$B$40)*$C$38+$B$40*$B$38),IF(D14&lt;$D$40,(D14-$C$40)*$D$38+($C$40-$B$40)*$C$38+$B$40*$B$38,IF(D14&lt;$E$40,(D14-$D$40)*$E$38+($D$40-$C$40)*$D$38+($C$40-$B$40)*$C$38+$B$40*$B$38,IF(D14&lt;$F$40,(D14-$E$40)*$F$38+($E$40-$D$40)*$E$38+($D$40-$C$40)*$D$38+($C$40-$B$40)*$C$38+$B$40*$B$38,(D14-$F$40)*$G$38+($F$40-$E$40)*$F$38+($E$40-$D$40)*$E$38+($D$40-$C$40)*$D$38+($C$40-$B$40)*$C$38+$B$40*$B$38)))))</f>
        <v>0</v>
      </c>
      <c r="H14" s="1">
        <f t="shared" si="0"/>
        <v>730</v>
      </c>
      <c r="I14" s="1">
        <f t="shared" si="1"/>
        <v>107.5</v>
      </c>
      <c r="J14" s="1">
        <f t="shared" si="2"/>
        <v>14725</v>
      </c>
      <c r="K14" s="1">
        <f t="shared" si="3"/>
        <v>2000</v>
      </c>
      <c r="L14" s="1">
        <f t="shared" si="4"/>
        <v>2000</v>
      </c>
      <c r="M14" s="1">
        <f>IF(A14&lt;$A$45,A14*0.4,IF(A14&lt;$A$46,$B$46,IF(A14&lt;$A$47,($B$46-(A14-$A$46)*0.2106),0)))</f>
        <v>4767.485</v>
      </c>
      <c r="N14" s="1">
        <f t="shared" si="5"/>
        <v>400</v>
      </c>
      <c r="O14" s="1">
        <f t="shared" si="6"/>
        <v>8004.985</v>
      </c>
      <c r="P14" s="1">
        <f t="shared" si="12"/>
        <v>0.45162115655853313</v>
      </c>
      <c r="Q14" s="1">
        <f t="shared" si="7"/>
        <v>4767.485</v>
      </c>
      <c r="R14" s="1">
        <f t="shared" si="8"/>
        <v>6767.485</v>
      </c>
      <c r="S14" s="1">
        <f t="shared" si="9"/>
        <v>7167.485</v>
      </c>
      <c r="T14" s="1">
        <f t="shared" si="10"/>
        <v>7897.485</v>
      </c>
      <c r="U14" s="1">
        <f t="shared" si="11"/>
        <v>7497.485</v>
      </c>
    </row>
    <row r="15" spans="1:21" ht="12.75">
      <c r="A15" s="1">
        <f>E34</f>
        <v>19350</v>
      </c>
      <c r="B15">
        <f>MAX(0,A15-($B$33+$B$35))</f>
        <v>10000</v>
      </c>
      <c r="C15">
        <f>MAX(0,A15-($B$33+3*$B$35))</f>
        <v>2700</v>
      </c>
      <c r="D15">
        <f>MAX(0,A15-($B$34+3*$B$35))</f>
        <v>0</v>
      </c>
      <c r="E15">
        <f>IF(B15&lt;$B$39,B15*$B$38,IF(B15&lt;$C$39,((B15-$B$39)*$C$38+$B$39*$B$38),IF(B15&lt;$D$39,(B15-$C$39)*$D$38+($C$39-$B$39)*$C$38+$B$39*$B$38,IF(B15&lt;$E$39,(B15-$D$39)*$E$38+($D$39-$C$39)*$D$38+($C$39-$B$39)*$C$38+$B$39*$B$38,IF(B15&lt;$F$39,(B15-$E$39)*$F$38+($E$39-$D$39)*$E$38+($D$39-$C$39)*$D$38+($C$39-$B$39)*$C$38+$B$39*$B$38,(B15-$F$39)*$G$38+($F$39-$E$39)*$F$38+($E$39-$D$39)*$E$38+($D$39-$C$39)*$D$38+($C$39-$B$39)*$C$38+$B$39*$B$38)))))</f>
        <v>1081.25</v>
      </c>
      <c r="F15">
        <f>IF(C15&lt;$B$39,C15*$B$38,IF(C15&lt;$C$39,((C15-$B$39)*$C$38+$B$39*$B$38),IF(C15&lt;$D$39,(C15-$C$39)*$D$38+($C$39-$B$39)*$C$38+$B$39*$B$38,IF(C15&lt;$E$39,(C15-$D$39)*$E$38+($D$39-$C$39)*$D$38+($C$39-$B$39)*$C$38+$B$39*$B$38,IF(C15&lt;$F$39,(C15-$E$39)*$F$38+($E$39-$D$39)*$E$38+($D$39-$C$39)*$D$38+($C$39-$B$39)*$C$38+$B$39*$B$38,(C15-$F$39)*$G$38+($F$39-$E$39)*$F$38+($E$39-$D$39)*$E$38+($D$39-$C$39)*$D$38+($C$39-$B$39)*$C$38+$B$39*$B$38)))))</f>
        <v>270</v>
      </c>
      <c r="G15" s="1">
        <f>IF(D15&lt;$B$40,D15*$B$38,IF(D15&lt;$C$40,((D15-$B$40)*$C$38+$B$40*$B$38),IF(D15&lt;$D$40,(D15-$C$40)*$D$38+($C$40-$B$40)*$C$38+$B$40*$B$38,IF(D15&lt;$E$40,(D15-$D$40)*$E$38+($D$40-$C$40)*$D$38+($C$40-$B$40)*$C$38+$B$40*$B$38,IF(D15&lt;$F$40,(D15-$E$40)*$F$38+($E$40-$D$40)*$E$38+($D$40-$C$40)*$D$38+($C$40-$B$40)*$C$38+$B$40*$B$38,(D15-$F$40)*$G$38+($F$40-$E$40)*$F$38+($E$40-$D$40)*$E$38+($D$40-$C$40)*$D$38+($C$40-$B$40)*$C$38+$B$40*$B$38)))))</f>
        <v>0</v>
      </c>
      <c r="H15" s="1">
        <f t="shared" si="0"/>
        <v>811.25</v>
      </c>
      <c r="I15" s="1">
        <f t="shared" si="1"/>
        <v>270</v>
      </c>
      <c r="J15" s="1">
        <f t="shared" si="2"/>
        <v>16350</v>
      </c>
      <c r="K15" s="1">
        <f t="shared" si="3"/>
        <v>2000</v>
      </c>
      <c r="L15" s="1">
        <f t="shared" si="4"/>
        <v>2000</v>
      </c>
      <c r="M15" s="1">
        <f>IF(A15&lt;$A$45,A15*0.4,IF(A15&lt;$A$46,$B$46,IF(A15&lt;$A$47,($B$46-(A15-$A$46)*0.2106),0)))</f>
        <v>4425.26</v>
      </c>
      <c r="N15" s="1">
        <f t="shared" si="5"/>
        <v>400</v>
      </c>
      <c r="O15" s="1">
        <f t="shared" si="6"/>
        <v>7906.51</v>
      </c>
      <c r="P15" s="1">
        <f t="shared" si="12"/>
        <v>0.40860516795865637</v>
      </c>
      <c r="Q15" s="1">
        <f t="shared" si="7"/>
        <v>4425.26</v>
      </c>
      <c r="R15" s="1">
        <f t="shared" si="8"/>
        <v>6425.26</v>
      </c>
      <c r="S15" s="1">
        <f t="shared" si="9"/>
        <v>6825.26</v>
      </c>
      <c r="T15" s="1">
        <f t="shared" si="10"/>
        <v>7636.51</v>
      </c>
      <c r="U15" s="1">
        <f t="shared" si="11"/>
        <v>7236.51</v>
      </c>
    </row>
    <row r="16" spans="1:21" ht="12.75">
      <c r="A16" s="1">
        <f>B39+E33</f>
        <v>25025</v>
      </c>
      <c r="B16">
        <f>MAX(0,A16-($B$33+$B$35))</f>
        <v>15675</v>
      </c>
      <c r="C16">
        <f>MAX(0,A16-($B$33+3*$B$35))</f>
        <v>8375</v>
      </c>
      <c r="D16">
        <f>MAX(0,A16-($B$34+3*$B$35))</f>
        <v>5675</v>
      </c>
      <c r="E16">
        <f>IF(B16&lt;$B$39,B16*$B$38,IF(B16&lt;$C$39,((B16-$B$39)*$C$38+$B$39*$B$38),IF(B16&lt;$D$39,(B16-$C$39)*$D$38+($C$39-$B$39)*$C$38+$B$39*$B$38,IF(B16&lt;$E$39,(B16-$D$39)*$E$38+($D$39-$C$39)*$D$38+($C$39-$B$39)*$C$38+$B$39*$B$38,IF(B16&lt;$F$39,(B16-$E$39)*$F$38+($E$39-$D$39)*$E$38+($D$39-$C$39)*$D$38+($C$39-$B$39)*$C$38+$B$39*$B$38,(B16-$F$39)*$G$38+($F$39-$E$39)*$F$38+($E$39-$D$39)*$E$38+($D$39-$C$39)*$D$38+($C$39-$B$39)*$C$38+$B$39*$B$38)))))</f>
        <v>1932.5</v>
      </c>
      <c r="F16">
        <f>IF(C16&lt;$B$39,C16*$B$38,IF(C16&lt;$C$39,((C16-$B$39)*$C$38+$B$39*$B$38),IF(C16&lt;$D$39,(C16-$C$39)*$D$38+($C$39-$B$39)*$C$38+$B$39*$B$38,IF(C16&lt;$E$39,(C16-$D$39)*$E$38+($D$39-$C$39)*$D$38+($C$39-$B$39)*$C$38+$B$39*$B$38,IF(C16&lt;$F$39,(C16-$E$39)*$F$38+($E$39-$D$39)*$E$38+($D$39-$C$39)*$D$38+($C$39-$B$39)*$C$38+$B$39*$B$38,(C16-$F$39)*$G$38+($F$39-$E$39)*$F$38+($E$39-$D$39)*$E$38+($D$39-$C$39)*$D$38+($C$39-$B$39)*$C$38+$B$39*$B$38)))))</f>
        <v>837.5</v>
      </c>
      <c r="G16" s="1">
        <f>IF(D16&lt;$B$40,D16*$B$38,IF(D16&lt;$C$40,((D16-$B$40)*$C$38+$B$40*$B$38),IF(D16&lt;$D$40,(D16-$C$40)*$D$38+($C$40-$B$40)*$C$38+$B$40*$B$38,IF(D16&lt;$E$40,(D16-$D$40)*$E$38+($D$40-$C$40)*$D$38+($C$40-$B$40)*$C$38+$B$40*$B$38,IF(D16&lt;$F$40,(D16-$E$40)*$F$38+($E$40-$D$40)*$E$38+($D$40-$C$40)*$D$38+($C$40-$B$40)*$C$38+$B$40*$B$38,(D16-$F$40)*$G$38+($F$40-$E$40)*$F$38+($E$40-$D$40)*$E$38+($D$40-$C$40)*$D$38+($C$40-$B$40)*$C$38+$B$40*$B$38)))))</f>
        <v>567.5</v>
      </c>
      <c r="H16" s="1">
        <f t="shared" si="0"/>
        <v>1095</v>
      </c>
      <c r="I16" s="1">
        <f t="shared" si="1"/>
        <v>270</v>
      </c>
      <c r="J16" s="1">
        <f t="shared" si="2"/>
        <v>22025</v>
      </c>
      <c r="K16" s="1">
        <f t="shared" si="3"/>
        <v>2000</v>
      </c>
      <c r="L16" s="1">
        <f t="shared" si="4"/>
        <v>2000</v>
      </c>
      <c r="M16" s="1">
        <f>IF(A16&lt;$A$45,A16*0.4,IF(A16&lt;$A$46,$B$46,IF(A16&lt;$A$47,($B$46-(A16-$A$46)*0.2106),0)))</f>
        <v>3230.105</v>
      </c>
      <c r="N16" s="1">
        <f t="shared" si="5"/>
        <v>400</v>
      </c>
      <c r="O16" s="1">
        <f t="shared" si="6"/>
        <v>6995.105</v>
      </c>
      <c r="P16" s="1">
        <f t="shared" si="12"/>
        <v>0.2795246753246753</v>
      </c>
      <c r="Q16" s="1">
        <f t="shared" si="7"/>
        <v>3230.105</v>
      </c>
      <c r="R16" s="1">
        <f t="shared" si="8"/>
        <v>5230.105</v>
      </c>
      <c r="S16" s="1">
        <f t="shared" si="9"/>
        <v>5630.105</v>
      </c>
      <c r="T16" s="1">
        <f t="shared" si="10"/>
        <v>6725.105</v>
      </c>
      <c r="U16" s="1">
        <f t="shared" si="11"/>
        <v>6325.105</v>
      </c>
    </row>
    <row r="17" spans="1:21" ht="12.75">
      <c r="A17" s="1">
        <f>B40+E34</f>
        <v>31300</v>
      </c>
      <c r="B17">
        <f>MAX(0,A17-($B$33+$B$35))</f>
        <v>21950</v>
      </c>
      <c r="C17">
        <f>MAX(0,A17-($B$33+3*$B$35))</f>
        <v>14650</v>
      </c>
      <c r="D17">
        <f>MAX(0,A17-($B$34+3*$B$35))</f>
        <v>11950</v>
      </c>
      <c r="E17">
        <f>IF(B17&lt;$B$39,B17*$B$38,IF(B17&lt;$C$39,((B17-$B$39)*$C$38+$B$39*$B$38),IF(B17&lt;$D$39,(B17-$C$39)*$D$38+($C$39-$B$39)*$C$38+$B$39*$B$38,IF(B17&lt;$E$39,(B17-$D$39)*$E$38+($D$39-$C$39)*$D$38+($C$39-$B$39)*$C$38+$B$39*$B$38,IF(B17&lt;$F$39,(B17-$E$39)*$F$38+($E$39-$D$39)*$E$38+($D$39-$C$39)*$D$38+($C$39-$B$39)*$C$38+$B$39*$B$38,(B17-$F$39)*$G$38+($F$39-$E$39)*$F$38+($E$39-$D$39)*$E$38+($D$39-$C$39)*$D$38+($C$39-$B$39)*$C$38+$B$39*$B$38)))))</f>
        <v>2873.75</v>
      </c>
      <c r="F17">
        <f>IF(C17&lt;$B$39,C17*$B$38,IF(C17&lt;$C$39,((C17-$B$39)*$C$38+$B$39*$B$38),IF(C17&lt;$D$39,(C17-$C$39)*$D$38+($C$39-$B$39)*$C$38+$B$39*$B$38,IF(C17&lt;$E$39,(C17-$D$39)*$E$38+($D$39-$C$39)*$D$38+($C$39-$B$39)*$C$38+$B$39*$B$38,IF(C17&lt;$F$39,(C17-$E$39)*$F$38+($E$39-$D$39)*$E$38+($D$39-$C$39)*$D$38+($C$39-$B$39)*$C$38+$B$39*$B$38,(C17-$F$39)*$G$38+($F$39-$E$39)*$F$38+($E$39-$D$39)*$E$38+($D$39-$C$39)*$D$38+($C$39-$B$39)*$C$38+$B$39*$B$38)))))</f>
        <v>1778.75</v>
      </c>
      <c r="G17" s="1">
        <f>IF(D17&lt;$B$40,D17*$B$38,IF(D17&lt;$C$40,((D17-$B$40)*$C$38+$B$40*$B$38),IF(D17&lt;$D$40,(D17-$C$40)*$D$38+($C$40-$B$40)*$C$38+$B$40*$B$38,IF(D17&lt;$E$40,(D17-$D$40)*$E$38+($D$40-$C$40)*$D$38+($C$40-$B$40)*$C$38+$B$40*$B$38,IF(D17&lt;$F$40,(D17-$E$40)*$F$38+($E$40-$D$40)*$E$38+($D$40-$C$40)*$D$38+($C$40-$B$40)*$C$38+$B$40*$B$38,(D17-$F$40)*$G$38+($F$40-$E$40)*$F$38+($E$40-$D$40)*$E$38+($D$40-$C$40)*$D$38+($C$40-$B$40)*$C$38+$B$40*$B$38)))))</f>
        <v>1195</v>
      </c>
      <c r="H17" s="1">
        <f t="shared" si="0"/>
        <v>1095</v>
      </c>
      <c r="I17" s="1">
        <f t="shared" si="1"/>
        <v>583.75</v>
      </c>
      <c r="J17" s="1">
        <f t="shared" si="2"/>
        <v>28300</v>
      </c>
      <c r="K17" s="1">
        <f t="shared" si="3"/>
        <v>2000</v>
      </c>
      <c r="L17" s="1">
        <f t="shared" si="4"/>
        <v>2000</v>
      </c>
      <c r="M17" s="1">
        <f>IF(A17&lt;$A$45,A17*0.4,IF(A17&lt;$A$46,$B$46,IF(A17&lt;$A$47,($B$46-(A17-$A$46)*0.2106),0)))</f>
        <v>1908.5899999999997</v>
      </c>
      <c r="N17" s="1">
        <f t="shared" si="5"/>
        <v>400</v>
      </c>
      <c r="O17" s="1">
        <f t="shared" si="6"/>
        <v>5987.34</v>
      </c>
      <c r="P17" s="1">
        <f t="shared" si="12"/>
        <v>0.1912888178913738</v>
      </c>
      <c r="Q17" s="1">
        <f t="shared" si="7"/>
        <v>1908.5899999999997</v>
      </c>
      <c r="R17" s="1">
        <f t="shared" si="8"/>
        <v>3908.5899999999997</v>
      </c>
      <c r="S17" s="1">
        <f t="shared" si="9"/>
        <v>4308.59</v>
      </c>
      <c r="T17" s="1">
        <f t="shared" si="10"/>
        <v>5403.59</v>
      </c>
      <c r="U17" s="1">
        <f t="shared" si="11"/>
        <v>5003.59</v>
      </c>
    </row>
    <row r="18" spans="1:21" ht="12.75">
      <c r="A18" s="1">
        <f>A47</f>
        <v>40363</v>
      </c>
      <c r="B18">
        <f>MAX(0,A18-($B$33+$B$35))</f>
        <v>31013</v>
      </c>
      <c r="C18">
        <f>MAX(0,A18-($B$33+3*$B$35))</f>
        <v>23713</v>
      </c>
      <c r="D18">
        <f>MAX(0,A18-($B$34+3*$B$35))</f>
        <v>21013</v>
      </c>
      <c r="E18">
        <f>IF(B18&lt;$B$39,B18*$B$38,IF(B18&lt;$C$39,((B18-$B$39)*$C$38+$B$39*$B$38),IF(B18&lt;$D$39,(B18-$C$39)*$D$38+($C$39-$B$39)*$C$38+$B$39*$B$38,IF(B18&lt;$E$39,(B18-$D$39)*$E$38+($D$39-$C$39)*$D$38+($C$39-$B$39)*$C$38+$B$39*$B$38,IF(B18&lt;$F$39,(B18-$E$39)*$F$38+($E$39-$D$39)*$E$38+($D$39-$C$39)*$D$38+($C$39-$B$39)*$C$38+$B$39*$B$38,(B18-$F$39)*$G$38+($F$39-$E$39)*$F$38+($E$39-$D$39)*$E$38+($D$39-$C$39)*$D$38+($C$39-$B$39)*$C$38+$B$39*$B$38)))))</f>
        <v>4233.2</v>
      </c>
      <c r="F18">
        <f>IF(C18&lt;$B$39,C18*$B$38,IF(C18&lt;$C$39,((C18-$B$39)*$C$38+$B$39*$B$38),IF(C18&lt;$D$39,(C18-$C$39)*$D$38+($C$39-$B$39)*$C$38+$B$39*$B$38,IF(C18&lt;$E$39,(C18-$D$39)*$E$38+($D$39-$C$39)*$D$38+($C$39-$B$39)*$C$38+$B$39*$B$38,IF(C18&lt;$F$39,(C18-$E$39)*$F$38+($E$39-$D$39)*$E$38+($D$39-$C$39)*$D$38+($C$39-$B$39)*$C$38+$B$39*$B$38,(C18-$F$39)*$G$38+($F$39-$E$39)*$F$38+($E$39-$D$39)*$E$38+($D$39-$C$39)*$D$38+($C$39-$B$39)*$C$38+$B$39*$B$38)))))</f>
        <v>3138.2</v>
      </c>
      <c r="G18" s="1">
        <f>IF(D18&lt;$B$40,D18*$B$38,IF(D18&lt;$C$40,((D18-$B$40)*$C$38+$B$40*$B$38),IF(D18&lt;$D$40,(D18-$C$40)*$D$38+($C$40-$B$40)*$C$38+$B$40*$B$38,IF(D18&lt;$E$40,(D18-$D$40)*$E$38+($D$40-$C$40)*$D$38+($C$40-$B$40)*$C$38+$B$40*$B$38,IF(D18&lt;$F$40,(D18-$E$40)*$F$38+($E$40-$D$40)*$E$38+($D$40-$C$40)*$D$38+($C$40-$B$40)*$C$38+$B$40*$B$38,(D18-$F$40)*$G$38+($F$40-$E$40)*$F$38+($E$40-$D$40)*$E$38+($D$40-$C$40)*$D$38+($C$40-$B$40)*$C$38+$B$40*$B$38)))))</f>
        <v>2554.45</v>
      </c>
      <c r="H18" s="1">
        <f t="shared" si="0"/>
        <v>1095</v>
      </c>
      <c r="I18" s="1">
        <f t="shared" si="1"/>
        <v>583.75</v>
      </c>
      <c r="J18" s="1">
        <f t="shared" si="2"/>
        <v>37363</v>
      </c>
      <c r="K18" s="1">
        <f t="shared" si="3"/>
        <v>2000</v>
      </c>
      <c r="L18" s="1">
        <f t="shared" si="4"/>
        <v>2000</v>
      </c>
      <c r="M18" s="1">
        <f>IF(A18&lt;$A$45,A18*0.4,IF(A18&lt;$A$46,$B$46,IF(A18&lt;$A$47,($B$46-(A18-$A$46)*0.2106),0)))</f>
        <v>0</v>
      </c>
      <c r="N18" s="1">
        <f t="shared" si="5"/>
        <v>400</v>
      </c>
      <c r="O18" s="1">
        <f t="shared" si="6"/>
        <v>4078.75</v>
      </c>
      <c r="P18" s="1">
        <f t="shared" si="12"/>
        <v>0.10105170577013602</v>
      </c>
      <c r="Q18" s="1">
        <f t="shared" si="7"/>
        <v>0</v>
      </c>
      <c r="R18" s="1">
        <f t="shared" si="8"/>
        <v>2000</v>
      </c>
      <c r="S18" s="1">
        <f t="shared" si="9"/>
        <v>2400</v>
      </c>
      <c r="T18" s="1">
        <f t="shared" si="10"/>
        <v>3495</v>
      </c>
      <c r="U18" s="1">
        <f t="shared" si="11"/>
        <v>3095</v>
      </c>
    </row>
    <row r="19" spans="1:21" ht="12.75">
      <c r="A19" s="1">
        <f>C39+D33</f>
        <v>43350</v>
      </c>
      <c r="B19">
        <f>MAX(0,A19-($B$33+$B$35))</f>
        <v>34000</v>
      </c>
      <c r="C19">
        <f>MAX(0,A19-($B$33+3*$B$35))</f>
        <v>26700</v>
      </c>
      <c r="D19">
        <f>MAX(0,A19-($B$34+3*$B$35))</f>
        <v>24000</v>
      </c>
      <c r="E19">
        <f>IF(B19&lt;$B$39,B19*$B$38,IF(B19&lt;$C$39,((B19-$B$39)*$C$38+$B$39*$B$38),IF(B19&lt;$D$39,(B19-$C$39)*$D$38+($C$39-$B$39)*$C$38+$B$39*$B$38,IF(B19&lt;$E$39,(B19-$D$39)*$E$38+($D$39-$C$39)*$D$38+($C$39-$B$39)*$C$38+$B$39*$B$38,IF(B19&lt;$F$39,(B19-$E$39)*$F$38+($E$39-$D$39)*$E$38+($D$39-$C$39)*$D$38+($C$39-$B$39)*$C$38+$B$39*$B$38,(B19-$F$39)*$G$38+($F$39-$E$39)*$F$38+($E$39-$D$39)*$E$38+($D$39-$C$39)*$D$38+($C$39-$B$39)*$C$38+$B$39*$B$38)))))</f>
        <v>4681.25</v>
      </c>
      <c r="F19">
        <f>IF(C19&lt;$B$39,C19*$B$38,IF(C19&lt;$C$39,((C19-$B$39)*$C$38+$B$39*$B$38),IF(C19&lt;$D$39,(C19-$C$39)*$D$38+($C$39-$B$39)*$C$38+$B$39*$B$38,IF(C19&lt;$E$39,(C19-$D$39)*$E$38+($D$39-$C$39)*$D$38+($C$39-$B$39)*$C$38+$B$39*$B$38,IF(C19&lt;$F$39,(C19-$E$39)*$F$38+($E$39-$D$39)*$E$38+($D$39-$C$39)*$D$38+($C$39-$B$39)*$C$38+$B$39*$B$38,(C19-$F$39)*$G$38+($F$39-$E$39)*$F$38+($E$39-$D$39)*$E$38+($D$39-$C$39)*$D$38+($C$39-$B$39)*$C$38+$B$39*$B$38)))))</f>
        <v>3586.25</v>
      </c>
      <c r="G19" s="1">
        <f>IF(D19&lt;$B$40,D19*$B$38,IF(D19&lt;$C$40,((D19-$B$40)*$C$38+$B$40*$B$38),IF(D19&lt;$D$40,(D19-$C$40)*$D$38+($C$40-$B$40)*$C$38+$B$40*$B$38,IF(D19&lt;$E$40,(D19-$D$40)*$E$38+($D$40-$C$40)*$D$38+($C$40-$B$40)*$C$38+$B$40*$B$38,IF(D19&lt;$F$40,(D19-$E$40)*$F$38+($E$40-$D$40)*$E$38+($D$40-$C$40)*$D$38+($C$40-$B$40)*$C$38+$B$40*$B$38,(D19-$F$40)*$G$38+($F$40-$E$40)*$F$38+($E$40-$D$40)*$E$38+($D$40-$C$40)*$D$38+($C$40-$B$40)*$C$38+$B$40*$B$38)))))</f>
        <v>3002.5</v>
      </c>
      <c r="H19" s="1">
        <f t="shared" si="0"/>
        <v>1095</v>
      </c>
      <c r="I19" s="1">
        <f t="shared" si="1"/>
        <v>583.75</v>
      </c>
      <c r="J19" s="1">
        <f t="shared" si="2"/>
        <v>40350</v>
      </c>
      <c r="K19" s="1">
        <f t="shared" si="3"/>
        <v>2000</v>
      </c>
      <c r="L19" s="1">
        <f t="shared" si="4"/>
        <v>2000</v>
      </c>
      <c r="M19" s="1">
        <f>IF(A19&lt;$A$45,A19*0.4,IF(A19&lt;$A$46,$B$46,IF(A19&lt;$A$47,($B$46-(A19-$A$46)*0.2106),0)))</f>
        <v>0</v>
      </c>
      <c r="N19" s="1">
        <f t="shared" si="5"/>
        <v>400</v>
      </c>
      <c r="O19" s="1">
        <f t="shared" si="6"/>
        <v>4078.75</v>
      </c>
      <c r="P19" s="1">
        <f t="shared" si="12"/>
        <v>0.09408881199538639</v>
      </c>
      <c r="Q19" s="1">
        <f t="shared" si="7"/>
        <v>0</v>
      </c>
      <c r="R19" s="1">
        <f t="shared" si="8"/>
        <v>2000</v>
      </c>
      <c r="S19" s="1">
        <f t="shared" si="9"/>
        <v>2400</v>
      </c>
      <c r="T19" s="1">
        <f t="shared" si="10"/>
        <v>3495</v>
      </c>
      <c r="U19" s="1">
        <f t="shared" si="11"/>
        <v>3095</v>
      </c>
    </row>
    <row r="20" spans="1:21" ht="12.75">
      <c r="A20" s="1">
        <v>50000</v>
      </c>
      <c r="B20">
        <f>MAX(0,A20-($B$33+$B$35))</f>
        <v>40650</v>
      </c>
      <c r="C20">
        <f>MAX(0,A20-($B$33+3*$B$35))</f>
        <v>33350</v>
      </c>
      <c r="D20">
        <f>MAX(0,A20-($B$34+3*$B$35))</f>
        <v>30650</v>
      </c>
      <c r="E20">
        <f>IF(B20&lt;$B$39,B20*$B$38,IF(B20&lt;$C$39,((B20-$B$39)*$C$38+$B$39*$B$38),IF(B20&lt;$D$39,(B20-$C$39)*$D$38+($C$39-$B$39)*$C$38+$B$39*$B$38,IF(B20&lt;$E$39,(B20-$D$39)*$E$38+($D$39-$C$39)*$D$38+($C$39-$B$39)*$C$38+$B$39*$B$38,IF(B20&lt;$F$39,(B20-$E$39)*$F$38+($E$39-$D$39)*$E$38+($D$39-$C$39)*$D$38+($C$39-$B$39)*$C$38+$B$39*$B$38,(B20-$F$39)*$G$38+($F$39-$E$39)*$F$38+($E$39-$D$39)*$E$38+($D$39-$C$39)*$D$38+($C$39-$B$39)*$C$38+$B$39*$B$38)))))</f>
        <v>6343.75</v>
      </c>
      <c r="F20">
        <f>IF(C20&lt;$B$39,C20*$B$38,IF(C20&lt;$C$39,((C20-$B$39)*$C$38+$B$39*$B$38),IF(C20&lt;$D$39,(C20-$C$39)*$D$38+($C$39-$B$39)*$C$38+$B$39*$B$38,IF(C20&lt;$E$39,(C20-$D$39)*$E$38+($D$39-$C$39)*$D$38+($C$39-$B$39)*$C$38+$B$39*$B$38,IF(C20&lt;$F$39,(C20-$E$39)*$F$38+($E$39-$D$39)*$E$38+($D$39-$C$39)*$D$38+($C$39-$B$39)*$C$38+$B$39*$B$38,(C20-$F$39)*$G$38+($F$39-$E$39)*$F$38+($E$39-$D$39)*$E$38+($D$39-$C$39)*$D$38+($C$39-$B$39)*$C$38+$B$39*$B$38)))))</f>
        <v>4583.75</v>
      </c>
      <c r="G20" s="1">
        <f>IF(D20&lt;$B$40,D20*$B$38,IF(D20&lt;$C$40,((D20-$B$40)*$C$38+$B$40*$B$38),IF(D20&lt;$D$40,(D20-$C$40)*$D$38+($C$40-$B$40)*$C$38+$B$40*$B$38,IF(D20&lt;$E$40,(D20-$D$40)*$E$38+($D$40-$C$40)*$D$38+($C$40-$B$40)*$C$38+$B$40*$B$38,IF(D20&lt;$F$40,(D20-$E$40)*$F$38+($E$40-$D$40)*$E$38+($D$40-$C$40)*$D$38+($C$40-$B$40)*$C$38+$B$40*$B$38,(D20-$F$40)*$G$38+($F$40-$E$40)*$F$38+($E$40-$D$40)*$E$38+($D$40-$C$40)*$D$38+($C$40-$B$40)*$C$38+$B$40*$B$38)))))</f>
        <v>4000</v>
      </c>
      <c r="H20" s="1">
        <f t="shared" si="0"/>
        <v>1760</v>
      </c>
      <c r="I20" s="1">
        <f t="shared" si="1"/>
        <v>583.75</v>
      </c>
      <c r="J20" s="1">
        <f t="shared" si="2"/>
        <v>47000</v>
      </c>
      <c r="K20" s="1">
        <f t="shared" si="3"/>
        <v>2000</v>
      </c>
      <c r="L20" s="1">
        <f t="shared" si="4"/>
        <v>2000</v>
      </c>
      <c r="M20" s="1">
        <f>IF(A20&lt;$A$45,A20*0.4,IF(A20&lt;$A$46,$B$46,IF(A20&lt;$A$47,($B$46-(A20-$A$46)*0.2106),0)))</f>
        <v>0</v>
      </c>
      <c r="N20" s="1">
        <f t="shared" si="5"/>
        <v>400</v>
      </c>
      <c r="O20" s="1">
        <f t="shared" si="6"/>
        <v>4743.75</v>
      </c>
      <c r="P20" s="1">
        <f t="shared" si="12"/>
        <v>0.094875</v>
      </c>
      <c r="Q20" s="1">
        <f t="shared" si="7"/>
        <v>0</v>
      </c>
      <c r="R20" s="1">
        <f t="shared" si="8"/>
        <v>2000</v>
      </c>
      <c r="S20" s="1">
        <f t="shared" si="9"/>
        <v>2400</v>
      </c>
      <c r="T20" s="1">
        <f t="shared" si="10"/>
        <v>4160</v>
      </c>
      <c r="U20" s="1">
        <f t="shared" si="11"/>
        <v>3760</v>
      </c>
    </row>
    <row r="21" spans="1:21" ht="12.75">
      <c r="A21" s="1">
        <f>C40+E34</f>
        <v>64900</v>
      </c>
      <c r="B21">
        <f>MAX(0,A21-($B$33+$B$35))</f>
        <v>55550</v>
      </c>
      <c r="C21">
        <f>MAX(0,A21-($B$33+3*$B$35))</f>
        <v>48250</v>
      </c>
      <c r="D21">
        <f>MAX(0,A21-($B$34+3*$B$35))</f>
        <v>45550</v>
      </c>
      <c r="E21">
        <f>IF(B21&lt;$B$39,B21*$B$38,IF(B21&lt;$C$39,((B21-$B$39)*$C$38+$B$39*$B$38),IF(B21&lt;$D$39,(B21-$C$39)*$D$38+($C$39-$B$39)*$C$38+$B$39*$B$38,IF(B21&lt;$E$39,(B21-$D$39)*$E$38+($D$39-$C$39)*$D$38+($C$39-$B$39)*$C$38+$B$39*$B$38,IF(B21&lt;$F$39,(B21-$E$39)*$F$38+($E$39-$D$39)*$E$38+($D$39-$C$39)*$D$38+($C$39-$B$39)*$C$38+$B$39*$B$38,(B21-$F$39)*$G$38+($F$39-$E$39)*$F$38+($E$39-$D$39)*$E$38+($D$39-$C$39)*$D$38+($C$39-$B$39)*$C$38+$B$39*$B$38)))))</f>
        <v>10068.75</v>
      </c>
      <c r="F21">
        <f>IF(C21&lt;$B$39,C21*$B$38,IF(C21&lt;$C$39,((C21-$B$39)*$C$38+$B$39*$B$38),IF(C21&lt;$D$39,(C21-$C$39)*$D$38+($C$39-$B$39)*$C$38+$B$39*$B$38,IF(C21&lt;$E$39,(C21-$D$39)*$E$38+($D$39-$C$39)*$D$38+($C$39-$B$39)*$C$38+$B$39*$B$38,IF(C21&lt;$F$39,(C21-$E$39)*$F$38+($E$39-$D$39)*$E$38+($D$39-$C$39)*$D$38+($C$39-$B$39)*$C$38+$B$39*$B$38,(C21-$F$39)*$G$38+($F$39-$E$39)*$F$38+($E$39-$D$39)*$E$38+($D$39-$C$39)*$D$38+($C$39-$B$39)*$C$38+$B$39*$B$38)))))</f>
        <v>8243.75</v>
      </c>
      <c r="G21" s="1">
        <f>IF(D21&lt;$B$40,D21*$B$38,IF(D21&lt;$C$40,((D21-$B$40)*$C$38+$B$40*$B$38),IF(D21&lt;$D$40,(D21-$C$40)*$D$38+($C$40-$B$40)*$C$38+$B$40*$B$38,IF(D21&lt;$E$40,(D21-$D$40)*$E$38+($D$40-$C$40)*$D$38+($C$40-$B$40)*$C$38+$B$40*$B$38,IF(D21&lt;$F$40,(D21-$E$40)*$F$38+($E$40-$D$40)*$E$38+($D$40-$C$40)*$D$38+($C$40-$B$40)*$C$38+$B$40*$B$38,(D21-$F$40)*$G$38+($F$40-$E$40)*$F$38+($E$40-$D$40)*$E$38+($D$40-$C$40)*$D$38+($C$40-$B$40)*$C$38+$B$40*$B$38)))))</f>
        <v>6235</v>
      </c>
      <c r="H21" s="1">
        <f t="shared" si="0"/>
        <v>1825</v>
      </c>
      <c r="I21" s="1">
        <f t="shared" si="1"/>
        <v>2008.75</v>
      </c>
      <c r="J21" s="1">
        <f t="shared" si="2"/>
        <v>61900</v>
      </c>
      <c r="K21" s="1">
        <f t="shared" si="3"/>
        <v>2000</v>
      </c>
      <c r="L21" s="1">
        <f t="shared" si="4"/>
        <v>2000</v>
      </c>
      <c r="M21" s="1">
        <f>IF(A21&lt;$A$45,A21*0.4,IF(A21&lt;$A$46,$B$46,IF(A21&lt;$A$47,($B$46-(A21-$A$46)*0.2106),0)))</f>
        <v>0</v>
      </c>
      <c r="N21" s="1">
        <f t="shared" si="5"/>
        <v>400</v>
      </c>
      <c r="O21" s="1">
        <f t="shared" si="6"/>
        <v>6233.75</v>
      </c>
      <c r="P21" s="1">
        <f t="shared" si="12"/>
        <v>0.09605161787365177</v>
      </c>
      <c r="Q21" s="1">
        <f t="shared" si="7"/>
        <v>0</v>
      </c>
      <c r="R21" s="1">
        <f t="shared" si="8"/>
        <v>2000</v>
      </c>
      <c r="S21" s="1">
        <f t="shared" si="9"/>
        <v>2400</v>
      </c>
      <c r="T21" s="1">
        <f t="shared" si="10"/>
        <v>4225</v>
      </c>
      <c r="U21" s="1">
        <f t="shared" si="11"/>
        <v>3825</v>
      </c>
    </row>
    <row r="22" spans="1:21" ht="12.75">
      <c r="A22" s="1">
        <v>75000</v>
      </c>
      <c r="B22">
        <f>MAX(0,A22-($B$33+$B$35))</f>
        <v>65650</v>
      </c>
      <c r="C22">
        <f>MAX(0,A22-($B$33+3*$B$35))</f>
        <v>58350</v>
      </c>
      <c r="D22">
        <f>MAX(0,A22-($B$34+3*$B$35))</f>
        <v>55650</v>
      </c>
      <c r="E22">
        <f>IF(B22&lt;$B$39,B22*$B$38,IF(B22&lt;$C$39,((B22-$B$39)*$C$38+$B$39*$B$38),IF(B22&lt;$D$39,(B22-$C$39)*$D$38+($C$39-$B$39)*$C$38+$B$39*$B$38,IF(B22&lt;$E$39,(B22-$D$39)*$E$38+($D$39-$C$39)*$D$38+($C$39-$B$39)*$C$38+$B$39*$B$38,IF(B22&lt;$F$39,(B22-$E$39)*$F$38+($E$39-$D$39)*$E$38+($D$39-$C$39)*$D$38+($C$39-$B$39)*$C$38+$B$39*$B$38,(B22-$F$39)*$G$38+($F$39-$E$39)*$F$38+($E$39-$D$39)*$E$38+($D$39-$C$39)*$D$38+($C$39-$B$39)*$C$38+$B$39*$B$38)))))</f>
        <v>12593.75</v>
      </c>
      <c r="F22">
        <f>IF(C22&lt;$B$39,C22*$B$38,IF(C22&lt;$C$39,((C22-$B$39)*$C$38+$B$39*$B$38),IF(C22&lt;$D$39,(C22-$C$39)*$D$38+($C$39-$B$39)*$C$38+$B$39*$B$38,IF(C22&lt;$E$39,(C22-$D$39)*$E$38+($D$39-$C$39)*$D$38+($C$39-$B$39)*$C$38+$B$39*$B$38,IF(C22&lt;$F$39,(C22-$E$39)*$F$38+($E$39-$D$39)*$E$38+($D$39-$C$39)*$D$38+($C$39-$B$39)*$C$38+$B$39*$B$38,(C22-$F$39)*$G$38+($F$39-$E$39)*$F$38+($E$39-$D$39)*$E$38+($D$39-$C$39)*$D$38+($C$39-$B$39)*$C$38+$B$39*$B$38)))))</f>
        <v>10768.75</v>
      </c>
      <c r="G22" s="1">
        <f>IF(D22&lt;$B$40,D22*$B$38,IF(D22&lt;$C$40,((D22-$B$40)*$C$38+$B$40*$B$38),IF(D22&lt;$D$40,(D22-$C$40)*$D$38+($C$40-$B$40)*$C$38+$B$40*$B$38,IF(D22&lt;$E$40,(D22-$D$40)*$E$38+($D$40-$C$40)*$D$38+($C$40-$B$40)*$C$38+$B$40*$B$38,IF(D22&lt;$F$40,(D22-$E$40)*$F$38+($E$40-$D$40)*$E$38+($D$40-$C$40)*$D$38+($C$40-$B$40)*$C$38+$B$40*$B$38,(D22-$F$40)*$G$38+($F$40-$E$40)*$F$38+($E$40-$D$40)*$E$38+($D$40-$C$40)*$D$38+($C$40-$B$40)*$C$38+$B$40*$B$38)))))</f>
        <v>8760</v>
      </c>
      <c r="H22" s="1">
        <f t="shared" si="0"/>
        <v>1825</v>
      </c>
      <c r="I22" s="1">
        <f t="shared" si="1"/>
        <v>2008.75</v>
      </c>
      <c r="J22" s="1">
        <f t="shared" si="2"/>
        <v>72000</v>
      </c>
      <c r="K22" s="1">
        <f t="shared" si="3"/>
        <v>2000</v>
      </c>
      <c r="L22" s="1">
        <f t="shared" si="4"/>
        <v>2000</v>
      </c>
      <c r="M22" s="1">
        <f>IF(A22&lt;$A$45,A22*0.4,IF(A22&lt;$A$46,$B$46,IF(A22&lt;$A$47,($B$46-(A22-$A$46)*0.2106),0)))</f>
        <v>0</v>
      </c>
      <c r="N22" s="1">
        <f t="shared" si="5"/>
        <v>400</v>
      </c>
      <c r="O22" s="1">
        <f t="shared" si="6"/>
        <v>6233.75</v>
      </c>
      <c r="P22" s="1">
        <f t="shared" si="12"/>
        <v>0.08311666666666667</v>
      </c>
      <c r="Q22" s="1">
        <f t="shared" si="7"/>
        <v>0</v>
      </c>
      <c r="R22" s="1">
        <f t="shared" si="8"/>
        <v>2000</v>
      </c>
      <c r="S22" s="1">
        <f t="shared" si="9"/>
        <v>2400</v>
      </c>
      <c r="T22" s="1">
        <f t="shared" si="10"/>
        <v>4225</v>
      </c>
      <c r="U22" s="1">
        <f t="shared" si="11"/>
        <v>3825</v>
      </c>
    </row>
    <row r="23" spans="1:21" ht="12.75">
      <c r="A23" s="1">
        <f>D39+D33</f>
        <v>91750</v>
      </c>
      <c r="B23">
        <f>MAX(0,A23-($B$33+$B$35))</f>
        <v>82400</v>
      </c>
      <c r="C23">
        <f>MAX(0,A23-($B$33+3*$B$35))</f>
        <v>75100</v>
      </c>
      <c r="D23">
        <f>MAX(0,A23-($B$34+3*$B$35))</f>
        <v>72400</v>
      </c>
      <c r="E23">
        <f>IF(B23&lt;$B$39,B23*$B$38,IF(B23&lt;$C$39,((B23-$B$39)*$C$38+$B$39*$B$38),IF(B23&lt;$D$39,(B23-$C$39)*$D$38+($C$39-$B$39)*$C$38+$B$39*$B$38,IF(B23&lt;$E$39,(B23-$D$39)*$E$38+($D$39-$C$39)*$D$38+($C$39-$B$39)*$C$38+$B$39*$B$38,IF(B23&lt;$F$39,(B23-$E$39)*$F$38+($E$39-$D$39)*$E$38+($D$39-$C$39)*$D$38+($C$39-$B$39)*$C$38+$B$39*$B$38,(B23-$F$39)*$G$38+($F$39-$E$39)*$F$38+($E$39-$D$39)*$E$38+($D$39-$C$39)*$D$38+($C$39-$B$39)*$C$38+$B$39*$B$38)))))</f>
        <v>16781.25</v>
      </c>
      <c r="F23">
        <f>IF(C23&lt;$B$39,C23*$B$38,IF(C23&lt;$C$39,((C23-$B$39)*$C$38+$B$39*$B$38),IF(C23&lt;$D$39,(C23-$C$39)*$D$38+($C$39-$B$39)*$C$38+$B$39*$B$38,IF(C23&lt;$E$39,(C23-$D$39)*$E$38+($D$39-$C$39)*$D$38+($C$39-$B$39)*$C$38+$B$39*$B$38,IF(C23&lt;$F$39,(C23-$E$39)*$F$38+($E$39-$D$39)*$E$38+($D$39-$C$39)*$D$38+($C$39-$B$39)*$C$38+$B$39*$B$38,(C23-$F$39)*$G$38+($F$39-$E$39)*$F$38+($E$39-$D$39)*$E$38+($D$39-$C$39)*$D$38+($C$39-$B$39)*$C$38+$B$39*$B$38)))))</f>
        <v>14956.25</v>
      </c>
      <c r="G23" s="1">
        <f>IF(D23&lt;$B$40,D23*$B$38,IF(D23&lt;$C$40,((D23-$B$40)*$C$38+$B$40*$B$38),IF(D23&lt;$D$40,(D23-$C$40)*$D$38+($C$40-$B$40)*$C$38+$B$40*$B$38,IF(D23&lt;$E$40,(D23-$D$40)*$E$38+($D$40-$C$40)*$D$38+($C$40-$B$40)*$C$38+$B$40*$B$38,IF(D23&lt;$F$40,(D23-$E$40)*$F$38+($E$40-$D$40)*$E$38+($D$40-$C$40)*$D$38+($C$40-$B$40)*$C$38+$B$40*$B$38,(D23-$F$40)*$G$38+($F$40-$E$40)*$F$38+($E$40-$D$40)*$E$38+($D$40-$C$40)*$D$38+($C$40-$B$40)*$C$38+$B$40*$B$38)))))</f>
        <v>12947.5</v>
      </c>
      <c r="H23" s="1">
        <f t="shared" si="0"/>
        <v>1825</v>
      </c>
      <c r="I23" s="1">
        <f t="shared" si="1"/>
        <v>2008.75</v>
      </c>
      <c r="J23" s="1">
        <f t="shared" si="2"/>
        <v>88750</v>
      </c>
      <c r="K23" s="1">
        <f t="shared" si="3"/>
        <v>2000</v>
      </c>
      <c r="L23" s="1">
        <f>2000-(A23-75000)*0.05</f>
        <v>1162.5</v>
      </c>
      <c r="M23" s="1">
        <f>IF(A23&lt;$A$45,A23*0.4,IF(A23&lt;$A$46,$B$46,IF(A23&lt;$A$47,($B$46-(A23-$A$46)*0.2106),0)))</f>
        <v>0</v>
      </c>
      <c r="N23" s="1">
        <f>400-(A23-75000)*0.02</f>
        <v>65</v>
      </c>
      <c r="O23" s="1">
        <f t="shared" si="6"/>
        <v>5061.25</v>
      </c>
      <c r="P23" s="1">
        <f t="shared" si="12"/>
        <v>0.05516348773841962</v>
      </c>
      <c r="Q23" s="1">
        <f t="shared" si="7"/>
        <v>0</v>
      </c>
      <c r="R23" s="1">
        <f t="shared" si="8"/>
        <v>1162.5</v>
      </c>
      <c r="S23" s="1">
        <f t="shared" si="9"/>
        <v>1227.5</v>
      </c>
      <c r="T23" s="1">
        <f t="shared" si="10"/>
        <v>3052.5</v>
      </c>
      <c r="U23" s="1">
        <f t="shared" si="11"/>
        <v>2987.5</v>
      </c>
    </row>
    <row r="24" spans="1:21" s="1" customFormat="1" ht="12.75">
      <c r="A24" s="1">
        <v>95000</v>
      </c>
      <c r="B24" s="1">
        <f>MAX(0,A24-($B$33+$B$35))</f>
        <v>85650</v>
      </c>
      <c r="C24" s="1">
        <f>MAX(0,A24-($B$33+3*$B$35))</f>
        <v>78350</v>
      </c>
      <c r="D24" s="1">
        <f>MAX(0,A24-($B$34+3*$B$35))</f>
        <v>75650</v>
      </c>
      <c r="E24" s="1">
        <f>IF(B24&lt;$B$39,B24*$B$38,IF(B24&lt;$C$39,((B24-$B$39)*$C$38+$B$39*$B$38),IF(B24&lt;$D$39,(B24-$C$39)*$D$38+($C$39-$B$39)*$C$38+$B$39*$B$38,IF(B24&lt;$E$39,(B24-$D$39)*$E$38+($D$39-$C$39)*$D$38+($C$39-$B$39)*$C$38+$B$39*$B$38,IF(B24&lt;$F$39,(B24-$E$39)*$F$38+($E$39-$D$39)*$E$38+($D$39-$C$39)*$D$38+($C$39-$B$39)*$C$38+$B$39*$B$38,(B24-$F$39)*$G$38+($F$39-$E$39)*$F$38+($E$39-$D$39)*$E$38+($D$39-$C$39)*$D$38+($C$39-$B$39)*$C$38+$B$39*$B$38)))))</f>
        <v>17691.25</v>
      </c>
      <c r="F24" s="1">
        <f>IF(C24&lt;$B$39,C24*$B$38,IF(C24&lt;$C$39,((C24-$B$39)*$C$38+$B$39*$B$38),IF(C24&lt;$D$39,(C24-$C$39)*$D$38+($C$39-$B$39)*$C$38+$B$39*$B$38,IF(C24&lt;$E$39,(C24-$D$39)*$E$38+($D$39-$C$39)*$D$38+($C$39-$B$39)*$C$38+$B$39*$B$38,IF(C24&lt;$F$39,(C24-$E$39)*$F$38+($E$39-$D$39)*$E$38+($D$39-$C$39)*$D$38+($C$39-$B$39)*$C$38+$B$39*$B$38,(C24-$F$39)*$G$38+($F$39-$E$39)*$F$38+($E$39-$D$39)*$E$38+($D$39-$C$39)*$D$38+($C$39-$B$39)*$C$38+$B$39*$B$38)))))</f>
        <v>15768.75</v>
      </c>
      <c r="G24" s="1">
        <f>IF(D24&lt;$B$40,D24*$B$38,IF(D24&lt;$C$40,((D24-$B$40)*$C$38+$B$40*$B$38),IF(D24&lt;$D$40,(D24-$C$40)*$D$38+($C$40-$B$40)*$C$38+$B$40*$B$38,IF(D24&lt;$E$40,(D24-$D$40)*$E$38+($D$40-$C$40)*$D$38+($C$40-$B$40)*$C$38+$B$40*$B$38,IF(D24&lt;$F$40,(D24-$E$40)*$F$38+($E$40-$D$40)*$E$38+($D$40-$C$40)*$D$38+($C$40-$B$40)*$C$38+$B$40*$B$38,(D24-$F$40)*$G$38+($F$40-$E$40)*$F$38+($E$40-$D$40)*$E$38+($D$40-$C$40)*$D$38+($C$40-$B$40)*$C$38+$B$40*$B$38)))))</f>
        <v>13760</v>
      </c>
      <c r="H24" s="1">
        <f t="shared" si="0"/>
        <v>1922.5</v>
      </c>
      <c r="I24" s="1">
        <f t="shared" si="1"/>
        <v>2008.75</v>
      </c>
      <c r="J24" s="1">
        <f t="shared" si="2"/>
        <v>92000</v>
      </c>
      <c r="K24" s="1">
        <f t="shared" si="3"/>
        <v>2000</v>
      </c>
      <c r="L24" s="1">
        <f>2000-(A24-75000)*0.05</f>
        <v>1000</v>
      </c>
      <c r="M24" s="1">
        <f>IF(A24&lt;$A$45,A24*0.4,IF(A24&lt;$A$46,$B$46,IF(A24&lt;$A$47,($B$46-(A24-$A$46)*0.2106),0)))</f>
        <v>0</v>
      </c>
      <c r="N24" s="1">
        <v>0</v>
      </c>
      <c r="O24" s="1">
        <f t="shared" si="6"/>
        <v>4931.25</v>
      </c>
      <c r="P24" s="1">
        <f t="shared" si="12"/>
        <v>0.051907894736842104</v>
      </c>
      <c r="Q24" s="1">
        <f t="shared" si="7"/>
        <v>0</v>
      </c>
      <c r="R24" s="1">
        <f t="shared" si="8"/>
        <v>1000</v>
      </c>
      <c r="S24" s="1">
        <f t="shared" si="9"/>
        <v>1000</v>
      </c>
      <c r="T24" s="1">
        <f t="shared" si="10"/>
        <v>2922.5</v>
      </c>
      <c r="U24" s="1">
        <f t="shared" si="11"/>
        <v>2922.5</v>
      </c>
    </row>
    <row r="25" spans="1:21" s="1" customFormat="1" ht="12.75">
      <c r="A25" s="1">
        <f>D39+E33</f>
        <v>99050</v>
      </c>
      <c r="B25" s="1">
        <f>MAX(0,A25-($B$33+$B$35))</f>
        <v>89700</v>
      </c>
      <c r="C25" s="1">
        <f>MAX(0,A25-($B$33+3*$B$35))</f>
        <v>82400</v>
      </c>
      <c r="D25" s="1">
        <f>MAX(0,A25-($B$34+3*$B$35))</f>
        <v>79700</v>
      </c>
      <c r="E25" s="1">
        <f>IF(B25&lt;$B$39,B25*$B$38,IF(B25&lt;$C$39,((B25-$B$39)*$C$38+$B$39*$B$38),IF(B25&lt;$D$39,(B25-$C$39)*$D$38+($C$39-$B$39)*$C$38+$B$39*$B$38,IF(B25&lt;$E$39,(B25-$D$39)*$E$38+($D$39-$C$39)*$D$38+($C$39-$B$39)*$C$38+$B$39*$B$38,IF(B25&lt;$F$39,(B25-$E$39)*$F$38+($E$39-$D$39)*$E$38+($D$39-$C$39)*$D$38+($C$39-$B$39)*$C$38+$B$39*$B$38,(B25-$F$39)*$G$38+($F$39-$E$39)*$F$38+($E$39-$D$39)*$E$38+($D$39-$C$39)*$D$38+($C$39-$B$39)*$C$38+$B$39*$B$38)))))</f>
        <v>18825.25</v>
      </c>
      <c r="F25" s="1">
        <f>IF(C25&lt;$B$39,C25*$B$38,IF(C25&lt;$C$39,((C25-$B$39)*$C$38+$B$39*$B$38),IF(C25&lt;$D$39,(C25-$C$39)*$D$38+($C$39-$B$39)*$C$38+$B$39*$B$38,IF(C25&lt;$E$39,(C25-$D$39)*$E$38+($D$39-$C$39)*$D$38+($C$39-$B$39)*$C$38+$B$39*$B$38,IF(C25&lt;$F$39,(C25-$E$39)*$F$38+($E$39-$D$39)*$E$38+($D$39-$C$39)*$D$38+($C$39-$B$39)*$C$38+$B$39*$B$38,(C25-$F$39)*$G$38+($F$39-$E$39)*$F$38+($E$39-$D$39)*$E$38+($D$39-$C$39)*$D$38+($C$39-$B$39)*$C$38+$B$39*$B$38)))))</f>
        <v>16781.25</v>
      </c>
      <c r="G25" s="1">
        <f>IF(D25&lt;$B$40,D25*$B$38,IF(D25&lt;$C$40,((D25-$B$40)*$C$38+$B$40*$B$38),IF(D25&lt;$D$40,(D25-$C$40)*$D$38+($C$40-$B$40)*$C$38+$B$40*$B$38,IF(D25&lt;$E$40,(D25-$D$40)*$E$38+($D$40-$C$40)*$D$38+($C$40-$B$40)*$C$38+$B$40*$B$38,IF(D25&lt;$F$40,(D25-$E$40)*$F$38+($E$40-$D$40)*$E$38+($D$40-$C$40)*$D$38+($C$40-$B$40)*$C$38+$B$40*$B$38,(D25-$F$40)*$G$38+($F$40-$E$40)*$F$38+($E$40-$D$40)*$E$38+($D$40-$C$40)*$D$38+($C$40-$B$40)*$C$38+$B$40*$B$38)))))</f>
        <v>14772.5</v>
      </c>
      <c r="H25" s="1">
        <f t="shared" si="0"/>
        <v>2044</v>
      </c>
      <c r="I25" s="1">
        <f t="shared" si="1"/>
        <v>2008.75</v>
      </c>
      <c r="J25" s="1">
        <f t="shared" si="2"/>
        <v>96050</v>
      </c>
      <c r="K25" s="1">
        <f t="shared" si="3"/>
        <v>2000</v>
      </c>
      <c r="L25" s="1">
        <f>2000-(A25-75000)*0.05</f>
        <v>797.5</v>
      </c>
      <c r="M25" s="1">
        <f>IF(A25&lt;$A$45,A25*0.4,IF(A25&lt;$A$46,$B$46,IF(A25&lt;$A$47,($B$46-(A25-$A$46)*0.2106),0)))</f>
        <v>0</v>
      </c>
      <c r="N25" s="1">
        <v>0</v>
      </c>
      <c r="O25" s="1">
        <f t="shared" si="6"/>
        <v>4850.25</v>
      </c>
      <c r="P25" s="1">
        <f t="shared" si="12"/>
        <v>0.04896769308430086</v>
      </c>
      <c r="Q25" s="1">
        <f t="shared" si="7"/>
        <v>0</v>
      </c>
      <c r="R25" s="1">
        <f>M25+L25</f>
        <v>797.5</v>
      </c>
      <c r="S25" s="1">
        <f>M25+L25+N25</f>
        <v>797.5</v>
      </c>
      <c r="T25" s="1">
        <f t="shared" si="10"/>
        <v>2841.5</v>
      </c>
      <c r="U25" s="1">
        <f t="shared" si="11"/>
        <v>2841.5</v>
      </c>
    </row>
    <row r="26" spans="1:21" s="1" customFormat="1" ht="12.75">
      <c r="A26" s="1">
        <f>A22+40000</f>
        <v>115000</v>
      </c>
      <c r="B26" s="1">
        <f>MAX(0,A26-($B$33+$B$35))</f>
        <v>105650</v>
      </c>
      <c r="C26" s="1">
        <f>MAX(0,A26-($B$33+3*$B$35))</f>
        <v>98350</v>
      </c>
      <c r="D26" s="1">
        <f>MAX(0,A26-($B$34+3*$B$35))</f>
        <v>95650</v>
      </c>
      <c r="E26" s="1">
        <f>IF(B26&lt;$B$39,B26*$B$38,IF(B26&lt;$C$39,((B26-$B$39)*$C$38+$B$39*$B$38),IF(B26&lt;$D$39,(B26-$C$39)*$D$38+($C$39-$B$39)*$C$38+$B$39*$B$38,IF(B26&lt;$E$39,(B26-$D$39)*$E$38+($D$39-$C$39)*$D$38+($C$39-$B$39)*$C$38+$B$39*$B$38,IF(B26&lt;$F$39,(B26-$E$39)*$F$38+($E$39-$D$39)*$E$38+($D$39-$C$39)*$D$38+($C$39-$B$39)*$C$38+$B$39*$B$38,(B26-$F$39)*$G$38+($F$39-$E$39)*$F$38+($E$39-$D$39)*$E$38+($D$39-$C$39)*$D$38+($C$39-$B$39)*$C$38+$B$39*$B$38)))))</f>
        <v>23291.25</v>
      </c>
      <c r="F26" s="1">
        <f>IF(C26&lt;$B$39,C26*$B$38,IF(C26&lt;$C$39,((C26-$B$39)*$C$38+$B$39*$B$38),IF(C26&lt;$D$39,(C26-$C$39)*$D$38+($C$39-$B$39)*$C$38+$B$39*$B$38,IF(C26&lt;$E$39,(C26-$D$39)*$E$38+($D$39-$C$39)*$D$38+($C$39-$B$39)*$C$38+$B$39*$B$38,IF(C26&lt;$F$39,(C26-$E$39)*$F$38+($E$39-$D$39)*$E$38+($D$39-$C$39)*$D$38+($C$39-$B$39)*$C$38+$B$39*$B$38,(C26-$F$39)*$G$38+($F$39-$E$39)*$F$38+($E$39-$D$39)*$E$38+($D$39-$C$39)*$D$38+($C$39-$B$39)*$C$38+$B$39*$B$38)))))</f>
        <v>21247.25</v>
      </c>
      <c r="G26" s="1">
        <f>IF(D26&lt;$B$40,D26*$B$38,IF(D26&lt;$C$40,((D26-$B$40)*$C$38+$B$40*$B$38),IF(D26&lt;$D$40,(D26-$C$40)*$D$38+($C$40-$B$40)*$C$38+$B$40*$B$38,IF(D26&lt;$E$40,(D26-$D$40)*$E$38+($D$40-$C$40)*$D$38+($C$40-$B$40)*$C$38+$B$40*$B$38,IF(D26&lt;$F$40,(D26-$E$40)*$F$38+($E$40-$D$40)*$E$38+($D$40-$C$40)*$D$38+($C$40-$B$40)*$C$38+$B$40*$B$38,(D26-$F$40)*$G$38+($F$40-$E$40)*$F$38+($E$40-$D$40)*$E$38+($D$40-$C$40)*$D$38+($C$40-$B$40)*$C$38+$B$40*$B$38)))))</f>
        <v>18760</v>
      </c>
      <c r="H26" s="1">
        <f t="shared" si="0"/>
        <v>2044</v>
      </c>
      <c r="I26" s="1">
        <f t="shared" si="1"/>
        <v>2487.25</v>
      </c>
      <c r="J26" s="1">
        <f t="shared" si="2"/>
        <v>112000</v>
      </c>
      <c r="K26" s="1">
        <f t="shared" si="3"/>
        <v>2000</v>
      </c>
      <c r="L26" s="1">
        <v>0</v>
      </c>
      <c r="M26" s="1">
        <f>IF(A26&lt;$A$45,A26*0.4,IF(A26&lt;$A$46,$B$46,IF(A26&lt;$A$47,($B$46-(A26-$A$46)*0.2106),0)))</f>
        <v>0</v>
      </c>
      <c r="N26" s="1">
        <v>0</v>
      </c>
      <c r="O26" s="1">
        <f t="shared" si="6"/>
        <v>4531.25</v>
      </c>
      <c r="P26" s="1">
        <f t="shared" si="12"/>
        <v>0.03940217391304348</v>
      </c>
      <c r="Q26" s="1">
        <f t="shared" si="7"/>
        <v>0</v>
      </c>
      <c r="R26" s="1">
        <f>M26+L26</f>
        <v>0</v>
      </c>
      <c r="S26" s="1">
        <f>M26+L26+N26</f>
        <v>0</v>
      </c>
      <c r="T26" s="1">
        <f t="shared" si="10"/>
        <v>2044</v>
      </c>
      <c r="U26" s="1">
        <f t="shared" si="11"/>
        <v>2044</v>
      </c>
    </row>
    <row r="27" spans="1:21" s="1" customFormat="1" ht="12.75">
      <c r="A27" s="1">
        <v>120000</v>
      </c>
      <c r="B27" s="1">
        <f>MAX(0,A27-($B$33+$B$35))</f>
        <v>110650</v>
      </c>
      <c r="C27" s="1">
        <f>MAX(0,A27-($B$33+3*$B$35))</f>
        <v>103350</v>
      </c>
      <c r="D27" s="1">
        <f>MAX(0,A27-($B$34+3*$B$35))</f>
        <v>100650</v>
      </c>
      <c r="E27" s="1">
        <f>IF(B27&lt;$B$39,B27*$B$38,IF(B27&lt;$C$39,((B27-$B$39)*$C$38+$B$39*$B$38),IF(B27&lt;$D$39,(B27-$C$39)*$D$38+($C$39-$B$39)*$C$38+$B$39*$B$38,IF(B27&lt;$E$39,(B27-$D$39)*$E$38+($D$39-$C$39)*$D$38+($C$39-$B$39)*$C$38+$B$39*$B$38,IF(B27&lt;$F$39,(B27-$E$39)*$F$38+($E$39-$D$39)*$E$38+($D$39-$C$39)*$D$38+($C$39-$B$39)*$C$38+$B$39*$B$38,(B27-$F$39)*$G$38+($F$39-$E$39)*$F$38+($E$39-$D$39)*$E$38+($D$39-$C$39)*$D$38+($C$39-$B$39)*$C$38+$B$39*$B$38)))))</f>
        <v>24691.25</v>
      </c>
      <c r="F27" s="1">
        <f>IF(C27&lt;$B$39,C27*$B$38,IF(C27&lt;$C$39,((C27-$B$39)*$C$38+$B$39*$B$38),IF(C27&lt;$D$39,(C27-$C$39)*$D$38+($C$39-$B$39)*$C$38+$B$39*$B$38,IF(C27&lt;$E$39,(C27-$D$39)*$E$38+($D$39-$C$39)*$D$38+($C$39-$B$39)*$C$38+$B$39*$B$38,IF(C27&lt;$F$39,(C27-$E$39)*$F$38+($E$39-$D$39)*$E$38+($D$39-$C$39)*$D$38+($C$39-$B$39)*$C$38+$B$39*$B$38,(C27-$F$39)*$G$38+($F$39-$E$39)*$F$38+($E$39-$D$39)*$E$38+($D$39-$C$39)*$D$38+($C$39-$B$39)*$C$38+$B$39*$B$38)))))</f>
        <v>22647.25</v>
      </c>
      <c r="G27" s="1">
        <f>IF(D27&lt;$B$40,D27*$B$38,IF(D27&lt;$C$40,((D27-$B$40)*$C$38+$B$40*$B$38),IF(D27&lt;$D$40,(D27-$C$40)*$D$38+($C$40-$B$40)*$C$38+$B$40*$B$38,IF(D27&lt;$E$40,(D27-$D$40)*$E$38+($D$40-$C$40)*$D$38+($C$40-$B$40)*$C$38+$B$40*$B$38,IF(D27&lt;$F$40,(D27-$E$40)*$F$38+($E$40-$D$40)*$E$38+($D$40-$C$40)*$D$38+($C$40-$B$40)*$C$38+$B$40*$B$38,(D27-$F$40)*$G$38+($F$40-$E$40)*$F$38+($E$40-$D$40)*$E$38+($D$40-$C$40)*$D$38+($C$40-$B$40)*$C$38+$B$40*$B$38)))))</f>
        <v>20010</v>
      </c>
      <c r="H27" s="1">
        <f t="shared" si="0"/>
        <v>2044</v>
      </c>
      <c r="I27" s="1">
        <f t="shared" si="1"/>
        <v>2637.25</v>
      </c>
      <c r="J27" s="1">
        <f t="shared" si="2"/>
        <v>117000</v>
      </c>
      <c r="K27" s="1">
        <f t="shared" si="3"/>
        <v>2000</v>
      </c>
      <c r="L27" s="1">
        <v>0</v>
      </c>
      <c r="M27" s="1">
        <f>IF(A27&lt;$A$45,A27*0.4,IF(A27&lt;$A$46,$B$46,IF(A27&lt;$A$47,($B$46-(A27-$A$46)*0.2106),0)))</f>
        <v>0</v>
      </c>
      <c r="N27" s="1">
        <v>0</v>
      </c>
      <c r="O27" s="1">
        <f t="shared" si="6"/>
        <v>4681.25</v>
      </c>
      <c r="P27" s="1">
        <f t="shared" si="12"/>
        <v>0.039010416666666665</v>
      </c>
      <c r="Q27" s="1">
        <f t="shared" si="7"/>
        <v>0</v>
      </c>
      <c r="R27" s="1">
        <f>M27+L27</f>
        <v>0</v>
      </c>
      <c r="S27" s="1">
        <f>M27+L27+N27</f>
        <v>0</v>
      </c>
      <c r="T27" s="1">
        <f t="shared" si="10"/>
        <v>2044</v>
      </c>
      <c r="U27" s="1">
        <f t="shared" si="11"/>
        <v>2044</v>
      </c>
    </row>
    <row r="29" ht="13.5" customHeight="1"/>
    <row r="30" spans="1:10" ht="12.75">
      <c r="A30" s="1" t="s">
        <v>13</v>
      </c>
      <c r="B30" s="1"/>
      <c r="C30" s="1"/>
      <c r="D30" s="1"/>
      <c r="E30" s="1"/>
      <c r="F30" s="1"/>
      <c r="J30"/>
    </row>
    <row r="31" spans="1:6" ht="12.75">
      <c r="A31" s="1"/>
      <c r="B31" s="1"/>
      <c r="C31" s="1"/>
      <c r="D31" s="1"/>
      <c r="E31" s="1"/>
      <c r="F31" s="1"/>
    </row>
    <row r="32" spans="1:6" ht="12.75">
      <c r="A32" s="1" t="s">
        <v>14</v>
      </c>
      <c r="B32" s="1"/>
      <c r="C32" s="1"/>
      <c r="D32" s="1"/>
      <c r="E32" s="1"/>
      <c r="F32" s="1"/>
    </row>
    <row r="33" spans="1:6" ht="12.75">
      <c r="A33" s="2" t="s">
        <v>15</v>
      </c>
      <c r="B33" s="1">
        <v>5700</v>
      </c>
      <c r="C33" s="1"/>
      <c r="D33" s="1">
        <f>B33+B35</f>
        <v>9350</v>
      </c>
      <c r="E33" s="1">
        <f>B33+3*B35</f>
        <v>16650</v>
      </c>
      <c r="F33" s="1"/>
    </row>
    <row r="34" spans="1:6" ht="12.75">
      <c r="A34" s="2" t="s">
        <v>17</v>
      </c>
      <c r="B34" s="1">
        <v>8400</v>
      </c>
      <c r="C34" s="1"/>
      <c r="D34" s="1"/>
      <c r="E34" s="1">
        <f>B34+3*B35</f>
        <v>19350</v>
      </c>
      <c r="F34" s="1"/>
    </row>
    <row r="35" spans="1:6" ht="12.75">
      <c r="A35" s="3" t="s">
        <v>23</v>
      </c>
      <c r="B35" s="1">
        <v>3650</v>
      </c>
      <c r="C35" s="1"/>
      <c r="D35" s="4"/>
      <c r="E35" s="1"/>
      <c r="F35" s="1"/>
    </row>
    <row r="36" spans="1:6" ht="12.75">
      <c r="A36" s="1"/>
      <c r="B36" s="1"/>
      <c r="C36" s="1"/>
      <c r="D36" s="4"/>
      <c r="E36" s="1"/>
      <c r="F36" s="1"/>
    </row>
    <row r="37" spans="1:6" ht="12.75">
      <c r="A37" s="1" t="s">
        <v>16</v>
      </c>
      <c r="B37" s="1"/>
      <c r="C37" s="1"/>
      <c r="D37" s="1"/>
      <c r="E37" s="1"/>
      <c r="F37" s="1"/>
    </row>
    <row r="38" spans="1:9" ht="12.75">
      <c r="A38" s="1"/>
      <c r="B38" s="4">
        <v>0.1</v>
      </c>
      <c r="C38" s="4">
        <v>0.15</v>
      </c>
      <c r="D38" s="4">
        <v>0.25</v>
      </c>
      <c r="E38" s="4">
        <v>0.28</v>
      </c>
      <c r="F38" s="4">
        <v>0.33</v>
      </c>
      <c r="G38" s="5">
        <v>0.35</v>
      </c>
      <c r="H38" s="5"/>
      <c r="I38" s="5"/>
    </row>
    <row r="39" spans="1:6" ht="12.75">
      <c r="A39" s="1" t="s">
        <v>15</v>
      </c>
      <c r="B39" s="1">
        <v>8375</v>
      </c>
      <c r="C39" s="1">
        <v>34000</v>
      </c>
      <c r="D39" s="1">
        <v>82400</v>
      </c>
      <c r="E39" s="1">
        <v>171850</v>
      </c>
      <c r="F39" s="1">
        <v>373650</v>
      </c>
    </row>
    <row r="40" spans="1:6" ht="12.75">
      <c r="A40" s="1" t="s">
        <v>17</v>
      </c>
      <c r="B40">
        <v>11950</v>
      </c>
      <c r="C40">
        <v>45550</v>
      </c>
      <c r="D40">
        <v>117650</v>
      </c>
      <c r="E40">
        <v>190550</v>
      </c>
      <c r="F40">
        <v>373650</v>
      </c>
    </row>
    <row r="41" spans="15:20" ht="12.75">
      <c r="O41" s="1"/>
      <c r="P41" s="1"/>
      <c r="Q41" s="4"/>
      <c r="R41" s="1"/>
      <c r="S41" s="1"/>
      <c r="T41" s="1"/>
    </row>
    <row r="42" spans="1:20" ht="12.75">
      <c r="A42" t="s">
        <v>5</v>
      </c>
      <c r="O42" s="1"/>
      <c r="P42" s="1"/>
      <c r="Q42" s="4"/>
      <c r="R42" s="1"/>
      <c r="S42" s="1"/>
      <c r="T42" s="1"/>
    </row>
    <row r="43" spans="1:2" ht="12.75">
      <c r="A43" t="s">
        <v>1</v>
      </c>
      <c r="B43" t="s">
        <v>2</v>
      </c>
    </row>
    <row r="44" spans="1:2" ht="12.75">
      <c r="A44">
        <v>0</v>
      </c>
      <c r="B44">
        <v>0</v>
      </c>
    </row>
    <row r="45" spans="1:2" ht="12.75">
      <c r="A45">
        <v>12590</v>
      </c>
      <c r="B45">
        <v>5036</v>
      </c>
    </row>
    <row r="46" spans="1:2" ht="12.75">
      <c r="A46" s="1">
        <v>16450</v>
      </c>
      <c r="B46">
        <v>5036</v>
      </c>
    </row>
    <row r="47" spans="1:2" ht="12.75">
      <c r="A47" s="1">
        <v>40363</v>
      </c>
      <c r="B47">
        <v>0</v>
      </c>
    </row>
    <row r="48" spans="14:20" ht="12.75">
      <c r="N48" s="3"/>
      <c r="O48" s="1"/>
      <c r="P48" s="1"/>
      <c r="Q48" s="1"/>
      <c r="R48" s="1"/>
      <c r="S48" s="1"/>
      <c r="T48" s="1"/>
    </row>
    <row r="49" spans="14:20" ht="12.75">
      <c r="N49" s="3"/>
      <c r="O49" s="1"/>
      <c r="P49" s="1"/>
      <c r="Q49" s="1"/>
      <c r="R49" s="5"/>
      <c r="S49" s="1"/>
      <c r="T49" s="1"/>
    </row>
    <row r="50" spans="14:20" ht="12.75">
      <c r="N50" s="2"/>
      <c r="O50" s="1"/>
      <c r="P50" s="1"/>
      <c r="Q50" s="1"/>
      <c r="R50" s="1"/>
      <c r="S50" s="1"/>
      <c r="T50" s="1"/>
    </row>
    <row r="51" spans="14:20" ht="12.75">
      <c r="N51" s="2"/>
      <c r="O51" s="5"/>
      <c r="P51" s="1"/>
      <c r="Q51" s="1"/>
      <c r="R51" s="1"/>
      <c r="S51" s="1"/>
      <c r="T51" s="1"/>
    </row>
    <row r="52" spans="15:20" ht="12.75">
      <c r="O52" s="1"/>
      <c r="P52" s="1"/>
      <c r="Q52" s="1"/>
      <c r="R52" s="1"/>
      <c r="S52" s="1"/>
      <c r="T52" s="1"/>
    </row>
    <row r="53" spans="14:17" ht="12.75">
      <c r="N53" s="3"/>
      <c r="O53" s="1"/>
      <c r="P53" s="1"/>
      <c r="Q53" s="1"/>
    </row>
  </sheetData>
  <sheetProtection/>
  <mergeCells count="3">
    <mergeCell ref="B4:D4"/>
    <mergeCell ref="E4:G4"/>
    <mergeCell ref="H4:I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Elaine</dc:creator>
  <cp:keywords/>
  <dc:description/>
  <cp:lastModifiedBy>Carol Rosenberg</cp:lastModifiedBy>
  <cp:lastPrinted>2010-08-02T16:52:39Z</cp:lastPrinted>
  <dcterms:created xsi:type="dcterms:W3CDTF">2009-09-10T18:45:05Z</dcterms:created>
  <dcterms:modified xsi:type="dcterms:W3CDTF">2010-08-02T17:41:17Z</dcterms:modified>
  <cp:category/>
  <cp:version/>
  <cp:contentType/>
  <cp:contentStatus/>
</cp:coreProperties>
</file>