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ri\Box\TPC\CENTER\Statistics\Excel\"/>
    </mc:Choice>
  </mc:AlternateContent>
  <xr:revisionPtr revIDLastSave="0" documentId="8_{4D72D3E6-5AFB-48AC-94DB-DC6575809B99}" xr6:coauthVersionLast="45" xr6:coauthVersionMax="45" xr10:uidLastSave="{00000000-0000-0000-0000-000000000000}"/>
  <bookViews>
    <workbookView xWindow="28680" yWindow="-240" windowWidth="29040" windowHeight="15990" xr2:uid="{00000000-000D-0000-FFFF-FFFF00000000}"/>
  </bookViews>
  <sheets>
    <sheet name="2020" sheetId="25" r:id="rId1"/>
    <sheet name="2019" sheetId="24" r:id="rId2"/>
    <sheet name="2018" sheetId="23" r:id="rId3"/>
    <sheet name="2017" sheetId="22" r:id="rId4"/>
    <sheet name="2016" sheetId="21" r:id="rId5"/>
    <sheet name="2014" sheetId="20" r:id="rId6"/>
    <sheet name="2013" sheetId="19" r:id="rId7"/>
    <sheet name="2012" sheetId="18" r:id="rId8"/>
    <sheet name="2011" sheetId="17" r:id="rId9"/>
    <sheet name="2010" sheetId="16" r:id="rId10"/>
    <sheet name="2009" sheetId="15" r:id="rId11"/>
    <sheet name="2008" sheetId="10" r:id="rId12"/>
    <sheet name="2007" sheetId="9" r:id="rId13"/>
    <sheet name="2006" sheetId="8" r:id="rId14"/>
    <sheet name="2005" sheetId="7" r:id="rId15"/>
    <sheet name="2004" sheetId="6" r:id="rId16"/>
    <sheet name="2003" sheetId="5" r:id="rId17"/>
    <sheet name="2002" sheetId="11" r:id="rId18"/>
    <sheet name="2001" sheetId="14" r:id="rId19"/>
    <sheet name="2000" sheetId="12" r:id="rId20"/>
    <sheet name="1999" sheetId="13" r:id="rId21"/>
  </sheets>
  <definedNames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7" i="23" l="1"/>
  <c r="F76" i="23"/>
  <c r="F75" i="23"/>
  <c r="F73" i="23"/>
  <c r="F72" i="23"/>
  <c r="F70" i="23"/>
  <c r="F69" i="23"/>
  <c r="F68" i="23"/>
  <c r="F67" i="23"/>
  <c r="F66" i="23"/>
  <c r="F65" i="23"/>
  <c r="F64" i="23"/>
  <c r="F63" i="23"/>
  <c r="F62" i="23"/>
  <c r="F61" i="23"/>
  <c r="F60" i="23"/>
  <c r="F5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K53" i="23"/>
  <c r="K52" i="23"/>
  <c r="K51" i="23"/>
  <c r="K50" i="23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D53" i="23"/>
  <c r="F52" i="23"/>
  <c r="D52" i="23"/>
  <c r="F51" i="23"/>
  <c r="D51" i="23"/>
  <c r="F50" i="23"/>
  <c r="D50" i="23"/>
  <c r="D49" i="23"/>
  <c r="F48" i="23"/>
  <c r="D48" i="23"/>
  <c r="F47" i="23"/>
  <c r="D47" i="23"/>
  <c r="D46" i="23"/>
  <c r="F45" i="23"/>
  <c r="D45" i="23"/>
  <c r="F44" i="23"/>
  <c r="D44" i="23"/>
  <c r="F43" i="23"/>
  <c r="D43" i="23"/>
  <c r="F42" i="23"/>
  <c r="D42" i="23"/>
  <c r="F41" i="23"/>
  <c r="D41" i="23"/>
  <c r="F40" i="23"/>
  <c r="D40" i="23"/>
  <c r="F39" i="23"/>
  <c r="D39" i="23"/>
  <c r="F38" i="23"/>
  <c r="D38" i="23"/>
  <c r="F37" i="23"/>
  <c r="D37" i="23"/>
  <c r="F36" i="23"/>
  <c r="D36" i="23"/>
  <c r="F35" i="23"/>
  <c r="D35" i="23"/>
  <c r="F34" i="23"/>
  <c r="D34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K53" i="22" l="1"/>
  <c r="I53" i="22"/>
  <c r="D53" i="22"/>
  <c r="K52" i="22"/>
  <c r="I52" i="22"/>
  <c r="F52" i="22"/>
  <c r="D52" i="22"/>
  <c r="K51" i="22"/>
  <c r="I51" i="22"/>
  <c r="F51" i="22"/>
  <c r="D51" i="22"/>
  <c r="K50" i="22"/>
  <c r="I50" i="22"/>
  <c r="F50" i="22"/>
  <c r="D50" i="22"/>
  <c r="K49" i="22"/>
  <c r="I49" i="22"/>
  <c r="D49" i="22"/>
  <c r="K48" i="22"/>
  <c r="I48" i="22"/>
  <c r="F48" i="22"/>
  <c r="D48" i="22"/>
  <c r="K47" i="22"/>
  <c r="I47" i="22"/>
  <c r="F47" i="22"/>
  <c r="D47" i="22"/>
  <c r="K46" i="22"/>
  <c r="I46" i="22"/>
  <c r="D46" i="22"/>
  <c r="K45" i="22"/>
  <c r="I45" i="22"/>
  <c r="F45" i="22"/>
  <c r="D45" i="22"/>
  <c r="K44" i="22"/>
  <c r="I44" i="22"/>
  <c r="F44" i="22"/>
  <c r="D44" i="22"/>
  <c r="K43" i="22"/>
  <c r="I43" i="22"/>
  <c r="F43" i="22"/>
  <c r="D43" i="22"/>
  <c r="K42" i="22"/>
  <c r="I42" i="22"/>
  <c r="F42" i="22"/>
  <c r="D42" i="22"/>
  <c r="K41" i="22"/>
  <c r="I41" i="22"/>
  <c r="F41" i="22"/>
  <c r="D41" i="22"/>
  <c r="K40" i="22"/>
  <c r="I40" i="22"/>
  <c r="F40" i="22"/>
  <c r="D40" i="22"/>
  <c r="K39" i="22"/>
  <c r="I39" i="22"/>
  <c r="F39" i="22"/>
  <c r="D39" i="22"/>
  <c r="K38" i="22"/>
  <c r="I38" i="22"/>
  <c r="F38" i="22"/>
  <c r="D38" i="22"/>
  <c r="K37" i="22"/>
  <c r="I37" i="22"/>
  <c r="F37" i="22"/>
  <c r="D37" i="22"/>
  <c r="K36" i="22"/>
  <c r="I36" i="22"/>
  <c r="F36" i="22"/>
  <c r="D36" i="22"/>
  <c r="K35" i="22"/>
  <c r="I35" i="22"/>
  <c r="F35" i="22"/>
  <c r="D35" i="22"/>
  <c r="K34" i="22"/>
  <c r="I34" i="22"/>
  <c r="F34" i="22"/>
  <c r="D34" i="22"/>
  <c r="K28" i="22"/>
  <c r="I28" i="22"/>
  <c r="F28" i="22"/>
  <c r="D28" i="22"/>
  <c r="K27" i="22"/>
  <c r="I27" i="22"/>
  <c r="F27" i="22"/>
  <c r="D27" i="22"/>
  <c r="K26" i="22"/>
  <c r="I26" i="22"/>
  <c r="F26" i="22"/>
  <c r="D26" i="22"/>
  <c r="K25" i="22"/>
  <c r="I25" i="22"/>
  <c r="F25" i="22"/>
  <c r="D25" i="22"/>
  <c r="K24" i="22"/>
  <c r="I24" i="22"/>
  <c r="F24" i="22"/>
  <c r="D24" i="22"/>
  <c r="K23" i="22"/>
  <c r="I23" i="22"/>
  <c r="F23" i="22"/>
  <c r="D23" i="22"/>
  <c r="K22" i="22"/>
  <c r="I22" i="22"/>
  <c r="F22" i="22"/>
  <c r="D22" i="22"/>
  <c r="K21" i="22"/>
  <c r="I21" i="22"/>
  <c r="F21" i="22"/>
  <c r="D21" i="22"/>
  <c r="K20" i="22"/>
  <c r="I20" i="22"/>
  <c r="F20" i="22"/>
  <c r="D20" i="22"/>
  <c r="K19" i="22"/>
  <c r="I19" i="22"/>
  <c r="F19" i="22"/>
  <c r="D19" i="22"/>
  <c r="K18" i="22"/>
  <c r="I18" i="22"/>
  <c r="F18" i="22"/>
  <c r="D18" i="22"/>
  <c r="K17" i="22"/>
  <c r="I17" i="22"/>
  <c r="F17" i="22"/>
  <c r="D17" i="22"/>
  <c r="K16" i="22"/>
  <c r="I16" i="22"/>
  <c r="F16" i="22"/>
  <c r="D16" i="22"/>
  <c r="K15" i="22"/>
  <c r="I15" i="22"/>
  <c r="F15" i="22"/>
  <c r="D15" i="22"/>
  <c r="K14" i="22"/>
  <c r="I14" i="22"/>
  <c r="F14" i="22"/>
  <c r="D14" i="22"/>
  <c r="K13" i="22"/>
  <c r="I13" i="22"/>
  <c r="F13" i="22"/>
  <c r="D13" i="22"/>
  <c r="K12" i="22"/>
  <c r="I12" i="22"/>
  <c r="F12" i="22"/>
  <c r="D12" i="22"/>
  <c r="K11" i="22"/>
  <c r="I11" i="22"/>
  <c r="F11" i="22"/>
  <c r="D11" i="22"/>
  <c r="K10" i="22"/>
  <c r="I10" i="22"/>
  <c r="F10" i="22"/>
  <c r="D10" i="22"/>
  <c r="K9" i="22"/>
  <c r="I9" i="22"/>
  <c r="F9" i="22"/>
  <c r="D9" i="22"/>
  <c r="K53" i="21" l="1"/>
  <c r="I53" i="21"/>
  <c r="D53" i="21"/>
  <c r="K52" i="21"/>
  <c r="I52" i="21"/>
  <c r="F52" i="21"/>
  <c r="D52" i="21"/>
  <c r="K51" i="21"/>
  <c r="I51" i="21"/>
  <c r="F51" i="21"/>
  <c r="D51" i="21"/>
  <c r="K50" i="21"/>
  <c r="I50" i="21"/>
  <c r="F50" i="21"/>
  <c r="D50" i="21"/>
  <c r="K49" i="21"/>
  <c r="I49" i="21"/>
  <c r="D49" i="21"/>
  <c r="K48" i="21"/>
  <c r="I48" i="21"/>
  <c r="F48" i="21"/>
  <c r="D48" i="21"/>
  <c r="K47" i="21"/>
  <c r="I47" i="21"/>
  <c r="F47" i="21"/>
  <c r="D47" i="21"/>
  <c r="K46" i="21"/>
  <c r="I46" i="21"/>
  <c r="D46" i="21"/>
  <c r="K45" i="21"/>
  <c r="I45" i="21"/>
  <c r="F45" i="21"/>
  <c r="D45" i="21"/>
  <c r="K44" i="21"/>
  <c r="I44" i="21"/>
  <c r="F44" i="21"/>
  <c r="D44" i="21"/>
  <c r="K43" i="21"/>
  <c r="I43" i="21"/>
  <c r="F43" i="21"/>
  <c r="D43" i="21"/>
  <c r="K42" i="21"/>
  <c r="I42" i="21"/>
  <c r="F42" i="21"/>
  <c r="D42" i="21"/>
  <c r="K41" i="21"/>
  <c r="I41" i="21"/>
  <c r="F41" i="21"/>
  <c r="D41" i="21"/>
  <c r="K40" i="21"/>
  <c r="I40" i="21"/>
  <c r="F40" i="21"/>
  <c r="D40" i="21"/>
  <c r="K39" i="21"/>
  <c r="I39" i="21"/>
  <c r="F39" i="21"/>
  <c r="D39" i="21"/>
  <c r="K38" i="21"/>
  <c r="I38" i="21"/>
  <c r="F38" i="21"/>
  <c r="D38" i="21"/>
  <c r="K37" i="21"/>
  <c r="I37" i="21"/>
  <c r="F37" i="21"/>
  <c r="D37" i="21"/>
  <c r="K36" i="21"/>
  <c r="I36" i="21"/>
  <c r="F36" i="21"/>
  <c r="D36" i="21"/>
  <c r="K35" i="21"/>
  <c r="I35" i="21"/>
  <c r="F35" i="21"/>
  <c r="D35" i="21"/>
  <c r="K34" i="21"/>
  <c r="I34" i="21"/>
  <c r="F34" i="21"/>
  <c r="D34" i="21"/>
  <c r="K28" i="21"/>
  <c r="I28" i="21"/>
  <c r="F28" i="21"/>
  <c r="D28" i="21"/>
  <c r="K27" i="21"/>
  <c r="I27" i="21"/>
  <c r="F27" i="21"/>
  <c r="D27" i="21"/>
  <c r="K26" i="21"/>
  <c r="I26" i="21"/>
  <c r="F26" i="21"/>
  <c r="D26" i="21"/>
  <c r="K25" i="21"/>
  <c r="I25" i="21"/>
  <c r="F25" i="21"/>
  <c r="D25" i="21"/>
  <c r="K24" i="21"/>
  <c r="I24" i="21"/>
  <c r="F24" i="21"/>
  <c r="D24" i="21"/>
  <c r="K23" i="21"/>
  <c r="I23" i="21"/>
  <c r="F23" i="21"/>
  <c r="D23" i="21"/>
  <c r="K22" i="21"/>
  <c r="I22" i="21"/>
  <c r="F22" i="21"/>
  <c r="D22" i="21"/>
  <c r="K21" i="21"/>
  <c r="I21" i="21"/>
  <c r="F21" i="21"/>
  <c r="D21" i="21"/>
  <c r="K20" i="21"/>
  <c r="I20" i="21"/>
  <c r="F20" i="21"/>
  <c r="D20" i="21"/>
  <c r="K19" i="21"/>
  <c r="I19" i="21"/>
  <c r="F19" i="21"/>
  <c r="D19" i="21"/>
  <c r="K18" i="21"/>
  <c r="I18" i="21"/>
  <c r="F18" i="21"/>
  <c r="D18" i="21"/>
  <c r="K17" i="21"/>
  <c r="I17" i="21"/>
  <c r="F17" i="21"/>
  <c r="D17" i="21"/>
  <c r="K16" i="21"/>
  <c r="I16" i="21"/>
  <c r="F16" i="21"/>
  <c r="D16" i="21"/>
  <c r="K15" i="21"/>
  <c r="I15" i="21"/>
  <c r="F15" i="21"/>
  <c r="D15" i="21"/>
  <c r="K14" i="21"/>
  <c r="I14" i="21"/>
  <c r="F14" i="21"/>
  <c r="D14" i="21"/>
  <c r="K13" i="21"/>
  <c r="I13" i="21"/>
  <c r="F13" i="21"/>
  <c r="D13" i="21"/>
  <c r="K12" i="21"/>
  <c r="I12" i="21"/>
  <c r="F12" i="21"/>
  <c r="D12" i="21"/>
  <c r="K11" i="21"/>
  <c r="I11" i="21"/>
  <c r="F11" i="21"/>
  <c r="D11" i="21"/>
  <c r="K10" i="21"/>
  <c r="I10" i="21"/>
  <c r="F10" i="21"/>
  <c r="D10" i="21"/>
  <c r="K9" i="21"/>
  <c r="I9" i="21"/>
  <c r="F9" i="21"/>
  <c r="D9" i="21"/>
  <c r="F70" i="20"/>
  <c r="K78" i="20"/>
  <c r="K77" i="20"/>
  <c r="K76" i="20"/>
  <c r="K75" i="20"/>
  <c r="K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9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I59" i="20"/>
  <c r="I78" i="20"/>
  <c r="I77" i="20"/>
  <c r="I76" i="20"/>
  <c r="I75" i="20"/>
  <c r="I74" i="20"/>
  <c r="I73" i="20"/>
  <c r="I72" i="20"/>
  <c r="I71" i="20"/>
  <c r="I70" i="20"/>
  <c r="I69" i="20"/>
  <c r="I68" i="20"/>
  <c r="I67" i="20"/>
  <c r="I66" i="20"/>
  <c r="I65" i="20"/>
  <c r="I64" i="20"/>
  <c r="I63" i="20"/>
  <c r="I62" i="20"/>
  <c r="I61" i="20"/>
  <c r="I60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F77" i="20"/>
  <c r="F76" i="20"/>
  <c r="F75" i="20"/>
  <c r="F73" i="20"/>
  <c r="F72" i="20"/>
  <c r="F69" i="20"/>
  <c r="F68" i="20"/>
  <c r="F67" i="20"/>
  <c r="F66" i="20"/>
  <c r="F65" i="20"/>
  <c r="F64" i="20"/>
  <c r="F63" i="20"/>
  <c r="F62" i="20"/>
  <c r="F61" i="20"/>
  <c r="F60" i="20"/>
  <c r="F59" i="20"/>
  <c r="F52" i="20"/>
  <c r="F51" i="20"/>
  <c r="F50" i="20"/>
  <c r="F48" i="20"/>
  <c r="F47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9" i="20"/>
  <c r="F78" i="19"/>
  <c r="F77" i="19"/>
  <c r="F76" i="19"/>
  <c r="F75" i="19"/>
  <c r="F73" i="19"/>
  <c r="F74" i="19"/>
  <c r="F71" i="19"/>
  <c r="F69" i="19"/>
  <c r="F67" i="19"/>
  <c r="F66" i="19"/>
  <c r="F65" i="19"/>
  <c r="F64" i="19"/>
  <c r="F63" i="19"/>
  <c r="F62" i="19"/>
  <c r="F61" i="19"/>
  <c r="F60" i="19"/>
  <c r="D78" i="19"/>
  <c r="D77" i="19"/>
  <c r="D73" i="19"/>
  <c r="D74" i="19"/>
  <c r="D75" i="19"/>
  <c r="D76" i="19"/>
  <c r="D72" i="19"/>
  <c r="D71" i="19"/>
  <c r="D69" i="19"/>
  <c r="D68" i="19"/>
  <c r="D67" i="19"/>
  <c r="D66" i="19"/>
  <c r="D64" i="19"/>
  <c r="D63" i="19"/>
  <c r="D62" i="19"/>
  <c r="D61" i="19"/>
  <c r="D60" i="19"/>
  <c r="F53" i="19"/>
  <c r="F52" i="19"/>
  <c r="F51" i="19"/>
  <c r="F50" i="19"/>
  <c r="F49" i="19"/>
  <c r="F48" i="19"/>
  <c r="F46" i="19"/>
  <c r="F44" i="19"/>
  <c r="D53" i="19"/>
  <c r="D52" i="19"/>
  <c r="D51" i="19"/>
  <c r="D50" i="19"/>
  <c r="D49" i="19"/>
  <c r="D48" i="19"/>
  <c r="D47" i="19"/>
  <c r="D44" i="19"/>
  <c r="D42" i="19"/>
  <c r="D41" i="19"/>
  <c r="D9" i="19"/>
  <c r="F9" i="19"/>
  <c r="D11" i="19"/>
  <c r="F11" i="19"/>
  <c r="D12" i="19"/>
  <c r="F12" i="19"/>
  <c r="D13" i="19"/>
  <c r="F13" i="19"/>
  <c r="D14" i="19"/>
  <c r="F14" i="19"/>
  <c r="D15" i="19"/>
  <c r="F15" i="19"/>
  <c r="D16" i="19"/>
  <c r="F16" i="19"/>
  <c r="D17" i="19"/>
  <c r="F17" i="19"/>
  <c r="D18" i="19"/>
  <c r="F18" i="19"/>
  <c r="D19" i="19"/>
  <c r="F19" i="19"/>
  <c r="D20" i="19"/>
  <c r="F20" i="19"/>
  <c r="D21" i="19"/>
  <c r="F21" i="19"/>
  <c r="D22" i="19"/>
  <c r="F22" i="19"/>
  <c r="D23" i="19"/>
  <c r="F23" i="19"/>
  <c r="D24" i="19"/>
  <c r="F24" i="19"/>
  <c r="D25" i="19"/>
  <c r="F25" i="19"/>
  <c r="D26" i="19"/>
  <c r="F26" i="19"/>
  <c r="D27" i="19"/>
  <c r="F27" i="19"/>
  <c r="D28" i="19"/>
  <c r="F28" i="19"/>
  <c r="K78" i="19"/>
  <c r="I78" i="19"/>
  <c r="K77" i="19"/>
  <c r="I77" i="19"/>
  <c r="K76" i="19"/>
  <c r="I76" i="19"/>
  <c r="K75" i="19"/>
  <c r="I75" i="19"/>
  <c r="K74" i="19"/>
  <c r="I74" i="19"/>
  <c r="K73" i="19"/>
  <c r="I73" i="19"/>
  <c r="K72" i="19"/>
  <c r="I72" i="19"/>
  <c r="K71" i="19"/>
  <c r="I71" i="19"/>
  <c r="K70" i="19"/>
  <c r="I70" i="19"/>
  <c r="K69" i="19"/>
  <c r="I69" i="19"/>
  <c r="K68" i="19"/>
  <c r="I68" i="19"/>
  <c r="F68" i="19"/>
  <c r="K67" i="19"/>
  <c r="I67" i="19"/>
  <c r="K66" i="19"/>
  <c r="I66" i="19"/>
  <c r="K65" i="19"/>
  <c r="I65" i="19"/>
  <c r="K64" i="19"/>
  <c r="I64" i="19"/>
  <c r="K63" i="19"/>
  <c r="I63" i="19"/>
  <c r="K62" i="19"/>
  <c r="I62" i="19"/>
  <c r="K61" i="19"/>
  <c r="I61" i="19"/>
  <c r="K59" i="19"/>
  <c r="I59" i="19"/>
  <c r="F59" i="19"/>
  <c r="D59" i="19"/>
  <c r="K53" i="19"/>
  <c r="I53" i="19"/>
  <c r="K52" i="19"/>
  <c r="I52" i="19"/>
  <c r="K51" i="19"/>
  <c r="I51" i="19"/>
  <c r="K50" i="19"/>
  <c r="I50" i="19"/>
  <c r="K49" i="19"/>
  <c r="I49" i="19"/>
  <c r="K48" i="19"/>
  <c r="I48" i="19"/>
  <c r="K47" i="19"/>
  <c r="I47" i="19"/>
  <c r="K46" i="19"/>
  <c r="I46" i="19"/>
  <c r="D46" i="19"/>
  <c r="K45" i="19"/>
  <c r="I45" i="19"/>
  <c r="K44" i="19"/>
  <c r="I44" i="19"/>
  <c r="K43" i="19"/>
  <c r="I43" i="19"/>
  <c r="F43" i="19"/>
  <c r="D43" i="19"/>
  <c r="K42" i="19"/>
  <c r="I42" i="19"/>
  <c r="F42" i="19"/>
  <c r="K41" i="19"/>
  <c r="I41" i="19"/>
  <c r="F41" i="19"/>
  <c r="K40" i="19"/>
  <c r="I40" i="19"/>
  <c r="F40" i="19"/>
  <c r="K39" i="19"/>
  <c r="I39" i="19"/>
  <c r="F39" i="19"/>
  <c r="D39" i="19"/>
  <c r="K38" i="19"/>
  <c r="I38" i="19"/>
  <c r="F38" i="19"/>
  <c r="D38" i="19"/>
  <c r="K37" i="19"/>
  <c r="I37" i="19"/>
  <c r="F37" i="19"/>
  <c r="D37" i="19"/>
  <c r="K36" i="19"/>
  <c r="I36" i="19"/>
  <c r="F36" i="19"/>
  <c r="D36" i="19"/>
  <c r="D35" i="19"/>
  <c r="K34" i="19"/>
  <c r="I34" i="19"/>
  <c r="F34" i="19"/>
  <c r="D34" i="19"/>
  <c r="K28" i="19"/>
  <c r="I28" i="19"/>
  <c r="K27" i="19"/>
  <c r="I27" i="19"/>
  <c r="K26" i="19"/>
  <c r="I26" i="19"/>
  <c r="K25" i="19"/>
  <c r="I25" i="19"/>
  <c r="K24" i="19"/>
  <c r="I24" i="19"/>
  <c r="K23" i="19"/>
  <c r="I23" i="19"/>
  <c r="K22" i="19"/>
  <c r="I22" i="19"/>
  <c r="K21" i="19"/>
  <c r="I21" i="19"/>
  <c r="K20" i="19"/>
  <c r="I20" i="19"/>
  <c r="K19" i="19"/>
  <c r="I19" i="19"/>
  <c r="K18" i="19"/>
  <c r="I18" i="19"/>
  <c r="K17" i="19"/>
  <c r="I17" i="19"/>
  <c r="K16" i="19"/>
  <c r="I16" i="19"/>
  <c r="K15" i="19"/>
  <c r="I15" i="19"/>
  <c r="K14" i="19"/>
  <c r="I14" i="19"/>
  <c r="K13" i="19"/>
  <c r="I13" i="19"/>
  <c r="K12" i="19"/>
  <c r="I12" i="19"/>
  <c r="K11" i="19"/>
  <c r="I11" i="19"/>
  <c r="K9" i="19"/>
  <c r="I9" i="19"/>
  <c r="F69" i="18"/>
  <c r="F68" i="18"/>
  <c r="F67" i="18"/>
  <c r="F66" i="18"/>
  <c r="F65" i="18"/>
  <c r="F64" i="18"/>
  <c r="F62" i="18"/>
  <c r="F61" i="18"/>
  <c r="D72" i="18"/>
  <c r="D69" i="18"/>
  <c r="D68" i="18"/>
  <c r="D67" i="18"/>
  <c r="D66" i="18"/>
  <c r="D65" i="18"/>
  <c r="D64" i="18"/>
  <c r="D61" i="18"/>
  <c r="D62" i="18"/>
  <c r="F43" i="18"/>
  <c r="F44" i="18"/>
  <c r="D47" i="18"/>
  <c r="D44" i="18"/>
  <c r="D40" i="18"/>
  <c r="D46" i="18"/>
  <c r="D43" i="18"/>
  <c r="D42" i="18"/>
  <c r="D41" i="18"/>
  <c r="D9" i="18"/>
  <c r="F9" i="18"/>
  <c r="D11" i="18"/>
  <c r="F11" i="18"/>
  <c r="D12" i="18"/>
  <c r="F12" i="18"/>
  <c r="D13" i="18"/>
  <c r="F13" i="18"/>
  <c r="D14" i="18"/>
  <c r="F14" i="18"/>
  <c r="D15" i="18"/>
  <c r="F15" i="18"/>
  <c r="D16" i="18"/>
  <c r="F16" i="18"/>
  <c r="D17" i="18"/>
  <c r="F17" i="18"/>
  <c r="D18" i="18"/>
  <c r="F18" i="18"/>
  <c r="D19" i="18"/>
  <c r="F19" i="18"/>
  <c r="D20" i="18"/>
  <c r="F20" i="18"/>
  <c r="D21" i="18"/>
  <c r="F21" i="18"/>
  <c r="D22" i="18"/>
  <c r="F22" i="18"/>
  <c r="D23" i="18"/>
  <c r="F23" i="18"/>
  <c r="D24" i="18"/>
  <c r="F24" i="18"/>
  <c r="D25" i="18"/>
  <c r="F25" i="18"/>
  <c r="D26" i="18"/>
  <c r="F26" i="18"/>
  <c r="D27" i="18"/>
  <c r="F27" i="18"/>
  <c r="D28" i="18"/>
  <c r="F28" i="18"/>
  <c r="K78" i="18"/>
  <c r="I78" i="18"/>
  <c r="K77" i="18"/>
  <c r="I77" i="18"/>
  <c r="K76" i="18"/>
  <c r="I76" i="18"/>
  <c r="K75" i="18"/>
  <c r="I75" i="18"/>
  <c r="K74" i="18"/>
  <c r="I74" i="18"/>
  <c r="K73" i="18"/>
  <c r="I73" i="18"/>
  <c r="K72" i="18"/>
  <c r="I72" i="18"/>
  <c r="F72" i="18"/>
  <c r="K71" i="18"/>
  <c r="I71" i="18"/>
  <c r="F71" i="18"/>
  <c r="D71" i="18"/>
  <c r="K70" i="18"/>
  <c r="I70" i="18"/>
  <c r="K69" i="18"/>
  <c r="I69" i="18"/>
  <c r="K68" i="18"/>
  <c r="I68" i="18"/>
  <c r="K67" i="18"/>
  <c r="I67" i="18"/>
  <c r="K66" i="18"/>
  <c r="I66" i="18"/>
  <c r="K65" i="18"/>
  <c r="I65" i="18"/>
  <c r="K64" i="18"/>
  <c r="I64" i="18"/>
  <c r="K63" i="18"/>
  <c r="I63" i="18"/>
  <c r="F63" i="18"/>
  <c r="D63" i="18"/>
  <c r="K62" i="18"/>
  <c r="I62" i="18"/>
  <c r="K61" i="18"/>
  <c r="I61" i="18"/>
  <c r="K59" i="18"/>
  <c r="I59" i="18"/>
  <c r="F59" i="18"/>
  <c r="D59" i="18"/>
  <c r="K53" i="18"/>
  <c r="I53" i="18"/>
  <c r="K52" i="18"/>
  <c r="I52" i="18"/>
  <c r="K51" i="18"/>
  <c r="I51" i="18"/>
  <c r="K50" i="18"/>
  <c r="I50" i="18"/>
  <c r="K49" i="18"/>
  <c r="I49" i="18"/>
  <c r="K48" i="18"/>
  <c r="I48" i="18"/>
  <c r="K47" i="18"/>
  <c r="I47" i="18"/>
  <c r="F47" i="18"/>
  <c r="K46" i="18"/>
  <c r="I46" i="18"/>
  <c r="F46" i="18"/>
  <c r="K45" i="18"/>
  <c r="I45" i="18"/>
  <c r="K44" i="18"/>
  <c r="I44" i="18"/>
  <c r="K43" i="18"/>
  <c r="I43" i="18"/>
  <c r="K42" i="18"/>
  <c r="I42" i="18"/>
  <c r="F42" i="18"/>
  <c r="K41" i="18"/>
  <c r="I41" i="18"/>
  <c r="F41" i="18"/>
  <c r="K40" i="18"/>
  <c r="I40" i="18"/>
  <c r="F40" i="18"/>
  <c r="K39" i="18"/>
  <c r="I39" i="18"/>
  <c r="F39" i="18"/>
  <c r="D39" i="18"/>
  <c r="K38" i="18"/>
  <c r="I38" i="18"/>
  <c r="F38" i="18"/>
  <c r="D38" i="18"/>
  <c r="K37" i="18"/>
  <c r="I37" i="18"/>
  <c r="F37" i="18"/>
  <c r="D37" i="18"/>
  <c r="K36" i="18"/>
  <c r="I36" i="18"/>
  <c r="F36" i="18"/>
  <c r="D36" i="18"/>
  <c r="D35" i="18"/>
  <c r="K34" i="18"/>
  <c r="I34" i="18"/>
  <c r="F34" i="18"/>
  <c r="D34" i="18"/>
  <c r="K28" i="18"/>
  <c r="I28" i="18"/>
  <c r="K27" i="18"/>
  <c r="I27" i="18"/>
  <c r="K26" i="18"/>
  <c r="I26" i="18"/>
  <c r="K25" i="18"/>
  <c r="I25" i="18"/>
  <c r="K24" i="18"/>
  <c r="I24" i="18"/>
  <c r="K23" i="18"/>
  <c r="I23" i="18"/>
  <c r="K22" i="18"/>
  <c r="I22" i="18"/>
  <c r="K21" i="18"/>
  <c r="I21" i="18"/>
  <c r="K20" i="18"/>
  <c r="I20" i="18"/>
  <c r="K19" i="18"/>
  <c r="I19" i="18"/>
  <c r="K18" i="18"/>
  <c r="I18" i="18"/>
  <c r="K17" i="18"/>
  <c r="I17" i="18"/>
  <c r="K16" i="18"/>
  <c r="I16" i="18"/>
  <c r="K15" i="18"/>
  <c r="I15" i="18"/>
  <c r="K14" i="18"/>
  <c r="I14" i="18"/>
  <c r="K13" i="18"/>
  <c r="I13" i="18"/>
  <c r="K12" i="18"/>
  <c r="I12" i="18"/>
  <c r="K11" i="18"/>
  <c r="I11" i="18"/>
  <c r="K9" i="18"/>
  <c r="I9" i="18"/>
  <c r="K62" i="17"/>
  <c r="F61" i="17"/>
  <c r="F66" i="17"/>
  <c r="D66" i="17"/>
  <c r="D70" i="17"/>
  <c r="D73" i="17"/>
  <c r="D74" i="17"/>
  <c r="D75" i="17"/>
  <c r="D76" i="17"/>
  <c r="D77" i="17"/>
  <c r="D78" i="17"/>
  <c r="F36" i="17"/>
  <c r="F48" i="17"/>
  <c r="F49" i="17"/>
  <c r="F50" i="17"/>
  <c r="F51" i="17"/>
  <c r="F52" i="17"/>
  <c r="F53" i="17"/>
  <c r="F41" i="17"/>
  <c r="D48" i="17"/>
  <c r="D49" i="17"/>
  <c r="D50" i="17"/>
  <c r="D51" i="17"/>
  <c r="D52" i="17"/>
  <c r="D53" i="17"/>
  <c r="D42" i="17"/>
  <c r="D41" i="17"/>
  <c r="D35" i="17"/>
  <c r="D36" i="17"/>
  <c r="K78" i="17"/>
  <c r="I78" i="17"/>
  <c r="K77" i="17"/>
  <c r="I77" i="17"/>
  <c r="K76" i="17"/>
  <c r="I76" i="17"/>
  <c r="K75" i="17"/>
  <c r="I75" i="17"/>
  <c r="K74" i="17"/>
  <c r="I74" i="17"/>
  <c r="K73" i="17"/>
  <c r="I73" i="17"/>
  <c r="K72" i="17"/>
  <c r="I72" i="17"/>
  <c r="F72" i="17"/>
  <c r="D72" i="17"/>
  <c r="K71" i="17"/>
  <c r="I71" i="17"/>
  <c r="F71" i="17"/>
  <c r="D71" i="17"/>
  <c r="K70" i="17"/>
  <c r="I70" i="17"/>
  <c r="F70" i="17"/>
  <c r="K69" i="17"/>
  <c r="I69" i="17"/>
  <c r="F69" i="17"/>
  <c r="D69" i="17"/>
  <c r="K68" i="17"/>
  <c r="I68" i="17"/>
  <c r="K67" i="17"/>
  <c r="I67" i="17"/>
  <c r="F67" i="17"/>
  <c r="D67" i="17"/>
  <c r="K66" i="17"/>
  <c r="I66" i="17"/>
  <c r="K65" i="17"/>
  <c r="I65" i="17"/>
  <c r="F65" i="17"/>
  <c r="D65" i="17"/>
  <c r="K64" i="17"/>
  <c r="I64" i="17"/>
  <c r="F64" i="17"/>
  <c r="D64" i="17"/>
  <c r="K63" i="17"/>
  <c r="I63" i="17"/>
  <c r="F63" i="17"/>
  <c r="D63" i="17"/>
  <c r="I62" i="17"/>
  <c r="F62" i="17"/>
  <c r="D62" i="17"/>
  <c r="K61" i="17"/>
  <c r="I61" i="17"/>
  <c r="K59" i="17"/>
  <c r="I59" i="17"/>
  <c r="F59" i="17"/>
  <c r="D59" i="17"/>
  <c r="K53" i="17"/>
  <c r="I53" i="17"/>
  <c r="K52" i="17"/>
  <c r="I52" i="17"/>
  <c r="K51" i="17"/>
  <c r="I51" i="17"/>
  <c r="K50" i="17"/>
  <c r="I50" i="17"/>
  <c r="K49" i="17"/>
  <c r="I49" i="17"/>
  <c r="K48" i="17"/>
  <c r="I48" i="17"/>
  <c r="K47" i="17"/>
  <c r="I47" i="17"/>
  <c r="F47" i="17"/>
  <c r="D47" i="17"/>
  <c r="K46" i="17"/>
  <c r="I46" i="17"/>
  <c r="F46" i="17"/>
  <c r="D46" i="17"/>
  <c r="K45" i="17"/>
  <c r="I45" i="17"/>
  <c r="F45" i="17"/>
  <c r="D45" i="17"/>
  <c r="K44" i="17"/>
  <c r="I44" i="17"/>
  <c r="F44" i="17"/>
  <c r="D44" i="17"/>
  <c r="K43" i="17"/>
  <c r="I43" i="17"/>
  <c r="K42" i="17"/>
  <c r="I42" i="17"/>
  <c r="F42" i="17"/>
  <c r="K41" i="17"/>
  <c r="I41" i="17"/>
  <c r="K40" i="17"/>
  <c r="I40" i="17"/>
  <c r="F40" i="17"/>
  <c r="D40" i="17"/>
  <c r="K39" i="17"/>
  <c r="I39" i="17"/>
  <c r="F39" i="17"/>
  <c r="D39" i="17"/>
  <c r="K38" i="17"/>
  <c r="I38" i="17"/>
  <c r="F38" i="17"/>
  <c r="D38" i="17"/>
  <c r="K37" i="17"/>
  <c r="I37" i="17"/>
  <c r="F37" i="17"/>
  <c r="D37" i="17"/>
  <c r="K36" i="17"/>
  <c r="I36" i="17"/>
  <c r="K34" i="17"/>
  <c r="I34" i="17"/>
  <c r="F34" i="17"/>
  <c r="D34" i="17"/>
  <c r="K28" i="17"/>
  <c r="I28" i="17"/>
  <c r="F28" i="17"/>
  <c r="D28" i="17"/>
  <c r="K27" i="17"/>
  <c r="I27" i="17"/>
  <c r="F27" i="17"/>
  <c r="D27" i="17"/>
  <c r="K26" i="17"/>
  <c r="I26" i="17"/>
  <c r="F26" i="17"/>
  <c r="D26" i="17"/>
  <c r="K25" i="17"/>
  <c r="I25" i="17"/>
  <c r="F25" i="17"/>
  <c r="D25" i="17"/>
  <c r="K24" i="17"/>
  <c r="I24" i="17"/>
  <c r="F24" i="17"/>
  <c r="D24" i="17"/>
  <c r="K23" i="17"/>
  <c r="I23" i="17"/>
  <c r="F23" i="17"/>
  <c r="D23" i="17"/>
  <c r="K22" i="17"/>
  <c r="I22" i="17"/>
  <c r="F22" i="17"/>
  <c r="D22" i="17"/>
  <c r="K21" i="17"/>
  <c r="I21" i="17"/>
  <c r="F21" i="17"/>
  <c r="D21" i="17"/>
  <c r="K20" i="17"/>
  <c r="I20" i="17"/>
  <c r="F20" i="17"/>
  <c r="D20" i="17"/>
  <c r="K19" i="17"/>
  <c r="I19" i="17"/>
  <c r="F19" i="17"/>
  <c r="D19" i="17"/>
  <c r="K18" i="17"/>
  <c r="I18" i="17"/>
  <c r="F18" i="17"/>
  <c r="D18" i="17"/>
  <c r="K17" i="17"/>
  <c r="I17" i="17"/>
  <c r="F17" i="17"/>
  <c r="D17" i="17"/>
  <c r="K16" i="17"/>
  <c r="I16" i="17"/>
  <c r="F16" i="17"/>
  <c r="D16" i="17"/>
  <c r="K15" i="17"/>
  <c r="I15" i="17"/>
  <c r="F15" i="17"/>
  <c r="D15" i="17"/>
  <c r="K14" i="17"/>
  <c r="I14" i="17"/>
  <c r="F14" i="17"/>
  <c r="D14" i="17"/>
  <c r="K13" i="17"/>
  <c r="I13" i="17"/>
  <c r="F13" i="17"/>
  <c r="D13" i="17"/>
  <c r="K12" i="17"/>
  <c r="I12" i="17"/>
  <c r="F12" i="17"/>
  <c r="D12" i="17"/>
  <c r="K11" i="17"/>
  <c r="I11" i="17"/>
  <c r="F11" i="17"/>
  <c r="D11" i="17"/>
  <c r="K9" i="17"/>
  <c r="I9" i="17"/>
  <c r="F9" i="17"/>
  <c r="D9" i="17"/>
  <c r="D67" i="16"/>
  <c r="F47" i="16"/>
  <c r="F37" i="16"/>
  <c r="D40" i="16"/>
  <c r="D37" i="16"/>
  <c r="F40" i="16"/>
  <c r="K53" i="16"/>
  <c r="I53" i="16"/>
  <c r="K78" i="16"/>
  <c r="I78" i="16"/>
  <c r="K77" i="16"/>
  <c r="I77" i="16"/>
  <c r="K76" i="16"/>
  <c r="I76" i="16"/>
  <c r="K75" i="16"/>
  <c r="I75" i="16"/>
  <c r="K74" i="16"/>
  <c r="I74" i="16"/>
  <c r="K73" i="16"/>
  <c r="I73" i="16"/>
  <c r="K72" i="16"/>
  <c r="I72" i="16"/>
  <c r="F72" i="16"/>
  <c r="D72" i="16"/>
  <c r="K71" i="16"/>
  <c r="I71" i="16"/>
  <c r="F71" i="16"/>
  <c r="D71" i="16"/>
  <c r="K70" i="16"/>
  <c r="I70" i="16"/>
  <c r="F70" i="16"/>
  <c r="D70" i="16"/>
  <c r="K69" i="16"/>
  <c r="I69" i="16"/>
  <c r="F69" i="16"/>
  <c r="D69" i="16"/>
  <c r="K68" i="16"/>
  <c r="I68" i="16"/>
  <c r="F68" i="16"/>
  <c r="D68" i="16"/>
  <c r="K67" i="16"/>
  <c r="I67" i="16"/>
  <c r="F67" i="16"/>
  <c r="K66" i="16"/>
  <c r="I66" i="16"/>
  <c r="K65" i="16"/>
  <c r="I65" i="16"/>
  <c r="F65" i="16"/>
  <c r="D65" i="16"/>
  <c r="K64" i="16"/>
  <c r="I64" i="16"/>
  <c r="F64" i="16"/>
  <c r="D64" i="16"/>
  <c r="K63" i="16"/>
  <c r="I63" i="16"/>
  <c r="F63" i="16"/>
  <c r="D63" i="16"/>
  <c r="K62" i="16"/>
  <c r="I62" i="16"/>
  <c r="F62" i="16"/>
  <c r="D62" i="16"/>
  <c r="K61" i="16"/>
  <c r="I61" i="16"/>
  <c r="K59" i="16"/>
  <c r="I59" i="16"/>
  <c r="F59" i="16"/>
  <c r="D59" i="16"/>
  <c r="K52" i="16"/>
  <c r="I52" i="16"/>
  <c r="K51" i="16"/>
  <c r="I51" i="16"/>
  <c r="K50" i="16"/>
  <c r="I50" i="16"/>
  <c r="K49" i="16"/>
  <c r="I49" i="16"/>
  <c r="K48" i="16"/>
  <c r="I48" i="16"/>
  <c r="K47" i="16"/>
  <c r="I47" i="16"/>
  <c r="D47" i="16"/>
  <c r="K46" i="16"/>
  <c r="I46" i="16"/>
  <c r="F46" i="16"/>
  <c r="D46" i="16"/>
  <c r="K45" i="16"/>
  <c r="I45" i="16"/>
  <c r="F45" i="16"/>
  <c r="D45" i="16"/>
  <c r="K44" i="16"/>
  <c r="I44" i="16"/>
  <c r="F44" i="16"/>
  <c r="D44" i="16"/>
  <c r="K43" i="16"/>
  <c r="I43" i="16"/>
  <c r="F43" i="16"/>
  <c r="D43" i="16"/>
  <c r="K42" i="16"/>
  <c r="I42" i="16"/>
  <c r="F42" i="16"/>
  <c r="D42" i="16"/>
  <c r="K41" i="16"/>
  <c r="I41" i="16"/>
  <c r="K40" i="16"/>
  <c r="I40" i="16"/>
  <c r="K39" i="16"/>
  <c r="I39" i="16"/>
  <c r="F39" i="16"/>
  <c r="D39" i="16"/>
  <c r="K38" i="16"/>
  <c r="I38" i="16"/>
  <c r="F38" i="16"/>
  <c r="D38" i="16"/>
  <c r="K37" i="16"/>
  <c r="I37" i="16"/>
  <c r="K36" i="16"/>
  <c r="I36" i="16"/>
  <c r="K34" i="16"/>
  <c r="I34" i="16"/>
  <c r="F34" i="16"/>
  <c r="D34" i="16"/>
  <c r="K28" i="16"/>
  <c r="I28" i="16"/>
  <c r="F28" i="16"/>
  <c r="D28" i="16"/>
  <c r="K27" i="16"/>
  <c r="I27" i="16"/>
  <c r="F27" i="16"/>
  <c r="D27" i="16"/>
  <c r="K26" i="16"/>
  <c r="I26" i="16"/>
  <c r="F26" i="16"/>
  <c r="D26" i="16"/>
  <c r="K25" i="16"/>
  <c r="I25" i="16"/>
  <c r="F25" i="16"/>
  <c r="D25" i="16"/>
  <c r="K24" i="16"/>
  <c r="I24" i="16"/>
  <c r="F24" i="16"/>
  <c r="D24" i="16"/>
  <c r="K23" i="16"/>
  <c r="I23" i="16"/>
  <c r="F23" i="16"/>
  <c r="D23" i="16"/>
  <c r="K22" i="16"/>
  <c r="I22" i="16"/>
  <c r="F22" i="16"/>
  <c r="D22" i="16"/>
  <c r="K21" i="16"/>
  <c r="I21" i="16"/>
  <c r="F21" i="16"/>
  <c r="D21" i="16"/>
  <c r="K20" i="16"/>
  <c r="I20" i="16"/>
  <c r="F20" i="16"/>
  <c r="D20" i="16"/>
  <c r="K19" i="16"/>
  <c r="I19" i="16"/>
  <c r="F19" i="16"/>
  <c r="D19" i="16"/>
  <c r="K18" i="16"/>
  <c r="I18" i="16"/>
  <c r="F18" i="16"/>
  <c r="D18" i="16"/>
  <c r="K17" i="16"/>
  <c r="I17" i="16"/>
  <c r="F17" i="16"/>
  <c r="D17" i="16"/>
  <c r="K16" i="16"/>
  <c r="I16" i="16"/>
  <c r="F16" i="16"/>
  <c r="D16" i="16"/>
  <c r="K15" i="16"/>
  <c r="I15" i="16"/>
  <c r="F15" i="16"/>
  <c r="D15" i="16"/>
  <c r="K14" i="16"/>
  <c r="I14" i="16"/>
  <c r="F14" i="16"/>
  <c r="D14" i="16"/>
  <c r="K13" i="16"/>
  <c r="I13" i="16"/>
  <c r="F13" i="16"/>
  <c r="D13" i="16"/>
  <c r="K12" i="16"/>
  <c r="I12" i="16"/>
  <c r="F12" i="16"/>
  <c r="D12" i="16"/>
  <c r="K11" i="16"/>
  <c r="I11" i="16"/>
  <c r="F11" i="16"/>
  <c r="D11" i="16"/>
  <c r="K9" i="16"/>
  <c r="I9" i="16"/>
  <c r="F9" i="16"/>
  <c r="D9" i="16"/>
  <c r="F75" i="15"/>
  <c r="F76" i="15"/>
  <c r="F77" i="15"/>
  <c r="D75" i="15"/>
  <c r="D76" i="15"/>
  <c r="D77" i="15"/>
  <c r="F59" i="15"/>
  <c r="D59" i="15"/>
  <c r="K48" i="15"/>
  <c r="K49" i="15"/>
  <c r="K50" i="15"/>
  <c r="K51" i="15"/>
  <c r="K52" i="15"/>
  <c r="I49" i="15"/>
  <c r="I50" i="15"/>
  <c r="I51" i="15"/>
  <c r="I52" i="15"/>
  <c r="K78" i="15"/>
  <c r="I78" i="15"/>
  <c r="K77" i="15"/>
  <c r="I77" i="15"/>
  <c r="K76" i="15"/>
  <c r="I76" i="15"/>
  <c r="K75" i="15"/>
  <c r="I75" i="15"/>
  <c r="K74" i="15"/>
  <c r="I74" i="15"/>
  <c r="K73" i="15"/>
  <c r="I73" i="15"/>
  <c r="K72" i="15"/>
  <c r="I72" i="15"/>
  <c r="F72" i="15"/>
  <c r="D72" i="15"/>
  <c r="K71" i="15"/>
  <c r="I71" i="15"/>
  <c r="F71" i="15"/>
  <c r="D71" i="15"/>
  <c r="K70" i="15"/>
  <c r="I70" i="15"/>
  <c r="F70" i="15"/>
  <c r="D70" i="15"/>
  <c r="K69" i="15"/>
  <c r="I69" i="15"/>
  <c r="F69" i="15"/>
  <c r="D69" i="15"/>
  <c r="K68" i="15"/>
  <c r="I68" i="15"/>
  <c r="F68" i="15"/>
  <c r="D68" i="15"/>
  <c r="K67" i="15"/>
  <c r="I67" i="15"/>
  <c r="F67" i="15"/>
  <c r="D67" i="15"/>
  <c r="K66" i="15"/>
  <c r="I66" i="15"/>
  <c r="F66" i="15"/>
  <c r="D66" i="15"/>
  <c r="K65" i="15"/>
  <c r="I65" i="15"/>
  <c r="F65" i="15"/>
  <c r="D65" i="15"/>
  <c r="K64" i="15"/>
  <c r="I64" i="15"/>
  <c r="F64" i="15"/>
  <c r="D64" i="15"/>
  <c r="K63" i="15"/>
  <c r="I63" i="15"/>
  <c r="F63" i="15"/>
  <c r="D63" i="15"/>
  <c r="K62" i="15"/>
  <c r="I62" i="15"/>
  <c r="F62" i="15"/>
  <c r="D62" i="15"/>
  <c r="K61" i="15"/>
  <c r="I61" i="15"/>
  <c r="F61" i="15"/>
  <c r="D61" i="15"/>
  <c r="K59" i="15"/>
  <c r="I59" i="15"/>
  <c r="F53" i="15"/>
  <c r="D53" i="15"/>
  <c r="F52" i="15"/>
  <c r="D52" i="15"/>
  <c r="F51" i="15"/>
  <c r="D51" i="15"/>
  <c r="F50" i="15"/>
  <c r="D50" i="15"/>
  <c r="F49" i="15"/>
  <c r="D49" i="15"/>
  <c r="I48" i="15"/>
  <c r="K47" i="15"/>
  <c r="I47" i="15"/>
  <c r="D47" i="15"/>
  <c r="K46" i="15"/>
  <c r="I46" i="15"/>
  <c r="F46" i="15"/>
  <c r="D46" i="15"/>
  <c r="K45" i="15"/>
  <c r="I45" i="15"/>
  <c r="F45" i="15"/>
  <c r="D45" i="15"/>
  <c r="K44" i="15"/>
  <c r="I44" i="15"/>
  <c r="F44" i="15"/>
  <c r="D44" i="15"/>
  <c r="K43" i="15"/>
  <c r="I43" i="15"/>
  <c r="F43" i="15"/>
  <c r="D43" i="15"/>
  <c r="K42" i="15"/>
  <c r="I42" i="15"/>
  <c r="F42" i="15"/>
  <c r="D42" i="15"/>
  <c r="K41" i="15"/>
  <c r="I41" i="15"/>
  <c r="F41" i="15"/>
  <c r="D41" i="15"/>
  <c r="K40" i="15"/>
  <c r="I40" i="15"/>
  <c r="F40" i="15"/>
  <c r="D40" i="15"/>
  <c r="K39" i="15"/>
  <c r="I39" i="15"/>
  <c r="F39" i="15"/>
  <c r="D39" i="15"/>
  <c r="K38" i="15"/>
  <c r="I38" i="15"/>
  <c r="F38" i="15"/>
  <c r="D38" i="15"/>
  <c r="K37" i="15"/>
  <c r="I37" i="15"/>
  <c r="F37" i="15"/>
  <c r="D37" i="15"/>
  <c r="K36" i="15"/>
  <c r="I36" i="15"/>
  <c r="F36" i="15"/>
  <c r="D36" i="15"/>
  <c r="K34" i="15"/>
  <c r="I34" i="15"/>
  <c r="F34" i="15"/>
  <c r="D34" i="15"/>
  <c r="K28" i="15"/>
  <c r="I28" i="15"/>
  <c r="F28" i="15"/>
  <c r="D28" i="15"/>
  <c r="K27" i="15"/>
  <c r="I27" i="15"/>
  <c r="F27" i="15"/>
  <c r="D27" i="15"/>
  <c r="K26" i="15"/>
  <c r="I26" i="15"/>
  <c r="F26" i="15"/>
  <c r="D26" i="15"/>
  <c r="K25" i="15"/>
  <c r="I25" i="15"/>
  <c r="F25" i="15"/>
  <c r="D25" i="15"/>
  <c r="K24" i="15"/>
  <c r="I24" i="15"/>
  <c r="F24" i="15"/>
  <c r="D24" i="15"/>
  <c r="K23" i="15"/>
  <c r="I23" i="15"/>
  <c r="F23" i="15"/>
  <c r="D23" i="15"/>
  <c r="K22" i="15"/>
  <c r="I22" i="15"/>
  <c r="F22" i="15"/>
  <c r="D22" i="15"/>
  <c r="K21" i="15"/>
  <c r="I21" i="15"/>
  <c r="F21" i="15"/>
  <c r="D21" i="15"/>
  <c r="K20" i="15"/>
  <c r="I20" i="15"/>
  <c r="F20" i="15"/>
  <c r="D20" i="15"/>
  <c r="K19" i="15"/>
  <c r="I19" i="15"/>
  <c r="F19" i="15"/>
  <c r="D19" i="15"/>
  <c r="K18" i="15"/>
  <c r="I18" i="15"/>
  <c r="F18" i="15"/>
  <c r="D18" i="15"/>
  <c r="K17" i="15"/>
  <c r="I17" i="15"/>
  <c r="F17" i="15"/>
  <c r="D17" i="15"/>
  <c r="K16" i="15"/>
  <c r="I16" i="15"/>
  <c r="F16" i="15"/>
  <c r="D16" i="15"/>
  <c r="K15" i="15"/>
  <c r="I15" i="15"/>
  <c r="F15" i="15"/>
  <c r="D15" i="15"/>
  <c r="K14" i="15"/>
  <c r="I14" i="15"/>
  <c r="F14" i="15"/>
  <c r="D14" i="15"/>
  <c r="K13" i="15"/>
  <c r="I13" i="15"/>
  <c r="F13" i="15"/>
  <c r="D13" i="15"/>
  <c r="K12" i="15"/>
  <c r="I12" i="15"/>
  <c r="F12" i="15"/>
  <c r="D12" i="15"/>
  <c r="K11" i="15"/>
  <c r="I11" i="15"/>
  <c r="F11" i="15"/>
  <c r="D11" i="15"/>
  <c r="K9" i="15"/>
  <c r="I9" i="15"/>
  <c r="F9" i="15"/>
  <c r="D9" i="15"/>
  <c r="F78" i="13"/>
  <c r="D78" i="13"/>
  <c r="F77" i="13"/>
  <c r="D77" i="13"/>
  <c r="F76" i="13"/>
  <c r="D76" i="13"/>
  <c r="F75" i="13"/>
  <c r="D75" i="13"/>
  <c r="F74" i="13"/>
  <c r="D74" i="13"/>
  <c r="F73" i="13"/>
  <c r="D73" i="13"/>
  <c r="F72" i="13"/>
  <c r="D72" i="13"/>
  <c r="F71" i="13"/>
  <c r="D71" i="13"/>
  <c r="F70" i="13"/>
  <c r="D70" i="13"/>
  <c r="F69" i="13"/>
  <c r="D69" i="13"/>
  <c r="F68" i="13"/>
  <c r="D68" i="13"/>
  <c r="F67" i="13"/>
  <c r="D67" i="13"/>
  <c r="F66" i="13"/>
  <c r="D66" i="13"/>
  <c r="F65" i="13"/>
  <c r="D65" i="13"/>
  <c r="F63" i="13"/>
  <c r="D63" i="13"/>
  <c r="F60" i="13"/>
  <c r="D60" i="13"/>
  <c r="F59" i="13"/>
  <c r="D59" i="13"/>
  <c r="F58" i="13"/>
  <c r="D58" i="13"/>
  <c r="F57" i="13"/>
  <c r="D57" i="13"/>
  <c r="F56" i="13"/>
  <c r="D56" i="13"/>
  <c r="F55" i="13"/>
  <c r="D55" i="13"/>
  <c r="F54" i="13"/>
  <c r="D54" i="13"/>
  <c r="F53" i="13"/>
  <c r="D53" i="13"/>
  <c r="F52" i="13"/>
  <c r="D52" i="13"/>
  <c r="F51" i="13"/>
  <c r="D51" i="13"/>
  <c r="F50" i="13"/>
  <c r="D50" i="13"/>
  <c r="F49" i="13"/>
  <c r="D49" i="13"/>
  <c r="F48" i="13"/>
  <c r="D48" i="13"/>
  <c r="F47" i="13"/>
  <c r="D47" i="13"/>
  <c r="F45" i="13"/>
  <c r="D45" i="13"/>
  <c r="F41" i="13"/>
  <c r="D41" i="13"/>
  <c r="F40" i="13"/>
  <c r="D40" i="13"/>
  <c r="F39" i="13"/>
  <c r="D39" i="13"/>
  <c r="F38" i="13"/>
  <c r="D38" i="13"/>
  <c r="F37" i="13"/>
  <c r="D37" i="13"/>
  <c r="F36" i="13"/>
  <c r="D36" i="13"/>
  <c r="F35" i="13"/>
  <c r="D35" i="13"/>
  <c r="F34" i="13"/>
  <c r="D34" i="13"/>
  <c r="F33" i="13"/>
  <c r="D33" i="13"/>
  <c r="F32" i="13"/>
  <c r="D32" i="13"/>
  <c r="F31" i="13"/>
  <c r="D31" i="13"/>
  <c r="F30" i="13"/>
  <c r="D30" i="13"/>
  <c r="F29" i="13"/>
  <c r="D29" i="13"/>
  <c r="F28" i="13"/>
  <c r="D28" i="13"/>
  <c r="F26" i="13"/>
  <c r="D26" i="13"/>
  <c r="F23" i="13"/>
  <c r="D23" i="13"/>
  <c r="F22" i="13"/>
  <c r="D22" i="13"/>
  <c r="F21" i="13"/>
  <c r="D21" i="13"/>
  <c r="F20" i="13"/>
  <c r="D20" i="13"/>
  <c r="F19" i="13"/>
  <c r="D19" i="13"/>
  <c r="F18" i="13"/>
  <c r="D18" i="13"/>
  <c r="F17" i="13"/>
  <c r="D17" i="13"/>
  <c r="F16" i="13"/>
  <c r="D16" i="13"/>
  <c r="F15" i="13"/>
  <c r="D15" i="13"/>
  <c r="F14" i="13"/>
  <c r="D14" i="13"/>
  <c r="F13" i="13"/>
  <c r="D13" i="13"/>
  <c r="F12" i="13"/>
  <c r="D12" i="13"/>
  <c r="F11" i="13"/>
  <c r="D11" i="13"/>
  <c r="F10" i="13"/>
  <c r="D10" i="13"/>
  <c r="F8" i="13"/>
  <c r="D8" i="13"/>
  <c r="F94" i="12"/>
  <c r="D94" i="12"/>
  <c r="F93" i="12"/>
  <c r="D93" i="12"/>
  <c r="F92" i="12"/>
  <c r="D92" i="12"/>
  <c r="F91" i="12"/>
  <c r="D91" i="12"/>
  <c r="F90" i="12"/>
  <c r="D90" i="12"/>
  <c r="F89" i="12"/>
  <c r="D89" i="12"/>
  <c r="F88" i="12"/>
  <c r="D88" i="12"/>
  <c r="F87" i="12"/>
  <c r="D87" i="12"/>
  <c r="F86" i="12"/>
  <c r="D86" i="12"/>
  <c r="F85" i="12"/>
  <c r="D85" i="12"/>
  <c r="F84" i="12"/>
  <c r="D84" i="12"/>
  <c r="F83" i="12"/>
  <c r="D83" i="12"/>
  <c r="F82" i="12"/>
  <c r="D82" i="12"/>
  <c r="F81" i="12"/>
  <c r="D81" i="12"/>
  <c r="F80" i="12"/>
  <c r="D80" i="12"/>
  <c r="F79" i="12"/>
  <c r="D79" i="12"/>
  <c r="F78" i="12"/>
  <c r="D78" i="12"/>
  <c r="F77" i="12"/>
  <c r="D77" i="12"/>
  <c r="F75" i="12"/>
  <c r="D75" i="12"/>
  <c r="F72" i="12"/>
  <c r="D72" i="12"/>
  <c r="F71" i="12"/>
  <c r="D71" i="12"/>
  <c r="F70" i="12"/>
  <c r="D70" i="12"/>
  <c r="F69" i="12"/>
  <c r="D69" i="12"/>
  <c r="F68" i="12"/>
  <c r="D68" i="12"/>
  <c r="F67" i="12"/>
  <c r="D67" i="12"/>
  <c r="F66" i="12"/>
  <c r="D66" i="12"/>
  <c r="F65" i="12"/>
  <c r="D65" i="12"/>
  <c r="F64" i="12"/>
  <c r="D64" i="12"/>
  <c r="F63" i="12"/>
  <c r="D63" i="12"/>
  <c r="F62" i="12"/>
  <c r="D62" i="12"/>
  <c r="F61" i="12"/>
  <c r="D61" i="12"/>
  <c r="F60" i="12"/>
  <c r="D60" i="12"/>
  <c r="F59" i="12"/>
  <c r="D59" i="12"/>
  <c r="F58" i="12"/>
  <c r="D58" i="12"/>
  <c r="F57" i="12"/>
  <c r="D57" i="12"/>
  <c r="F56" i="12"/>
  <c r="D56" i="12"/>
  <c r="F55" i="12"/>
  <c r="D55" i="12"/>
  <c r="F53" i="12"/>
  <c r="D53" i="12"/>
  <c r="F49" i="12"/>
  <c r="D49" i="12"/>
  <c r="F48" i="12"/>
  <c r="D48" i="12"/>
  <c r="F47" i="12"/>
  <c r="D47" i="12"/>
  <c r="F46" i="12"/>
  <c r="D46" i="12"/>
  <c r="F45" i="12"/>
  <c r="D45" i="12"/>
  <c r="F44" i="12"/>
  <c r="D44" i="12"/>
  <c r="F43" i="12"/>
  <c r="D43" i="12"/>
  <c r="F42" i="12"/>
  <c r="D42" i="12"/>
  <c r="F41" i="12"/>
  <c r="D41" i="12"/>
  <c r="F40" i="12"/>
  <c r="D40" i="12"/>
  <c r="F39" i="12"/>
  <c r="D39" i="12"/>
  <c r="F38" i="12"/>
  <c r="D38" i="12"/>
  <c r="F37" i="12"/>
  <c r="D37" i="12"/>
  <c r="F36" i="12"/>
  <c r="D36" i="12"/>
  <c r="F35" i="12"/>
  <c r="D35" i="12"/>
  <c r="F34" i="12"/>
  <c r="D34" i="12"/>
  <c r="F33" i="12"/>
  <c r="D33" i="12"/>
  <c r="F32" i="12"/>
  <c r="D32" i="12"/>
  <c r="F30" i="12"/>
  <c r="D30" i="12"/>
  <c r="F27" i="12"/>
  <c r="D27" i="12"/>
  <c r="F26" i="12"/>
  <c r="D26" i="12"/>
  <c r="F25" i="12"/>
  <c r="D25" i="12"/>
  <c r="F24" i="12"/>
  <c r="D24" i="12"/>
  <c r="F23" i="12"/>
  <c r="D23" i="12"/>
  <c r="F22" i="12"/>
  <c r="D22" i="12"/>
  <c r="F21" i="12"/>
  <c r="D21" i="12"/>
  <c r="F20" i="12"/>
  <c r="D20" i="12"/>
  <c r="F19" i="12"/>
  <c r="D19" i="12"/>
  <c r="F18" i="12"/>
  <c r="D18" i="12"/>
  <c r="F17" i="12"/>
  <c r="D17" i="12"/>
  <c r="F16" i="12"/>
  <c r="D16" i="12"/>
  <c r="F15" i="12"/>
  <c r="D15" i="12"/>
  <c r="F14" i="12"/>
  <c r="D14" i="12"/>
  <c r="F13" i="12"/>
  <c r="D13" i="12"/>
  <c r="F12" i="12"/>
  <c r="D12" i="12"/>
  <c r="F11" i="12"/>
  <c r="D11" i="12"/>
  <c r="F10" i="12"/>
  <c r="D10" i="12"/>
  <c r="F8" i="12"/>
  <c r="D8" i="12"/>
  <c r="F94" i="14"/>
  <c r="D94" i="14"/>
  <c r="F93" i="14"/>
  <c r="D93" i="14"/>
  <c r="F92" i="14"/>
  <c r="D92" i="14"/>
  <c r="F91" i="14"/>
  <c r="D91" i="14"/>
  <c r="F90" i="14"/>
  <c r="D90" i="14"/>
  <c r="F89" i="14"/>
  <c r="D89" i="14"/>
  <c r="F88" i="14"/>
  <c r="D88" i="14"/>
  <c r="F87" i="14"/>
  <c r="D87" i="14"/>
  <c r="F86" i="14"/>
  <c r="D86" i="14"/>
  <c r="F85" i="14"/>
  <c r="D85" i="14"/>
  <c r="F84" i="14"/>
  <c r="D84" i="14"/>
  <c r="F83" i="14"/>
  <c r="D83" i="14"/>
  <c r="F82" i="14"/>
  <c r="D82" i="14"/>
  <c r="F81" i="14"/>
  <c r="D81" i="14"/>
  <c r="F80" i="14"/>
  <c r="D80" i="14"/>
  <c r="F79" i="14"/>
  <c r="D79" i="14"/>
  <c r="F78" i="14"/>
  <c r="D78" i="14"/>
  <c r="F77" i="14"/>
  <c r="D77" i="14"/>
  <c r="F75" i="14"/>
  <c r="D75" i="14"/>
  <c r="F72" i="14"/>
  <c r="D72" i="14"/>
  <c r="F71" i="14"/>
  <c r="D71" i="14"/>
  <c r="F70" i="14"/>
  <c r="D70" i="14"/>
  <c r="F69" i="14"/>
  <c r="D69" i="14"/>
  <c r="F68" i="14"/>
  <c r="D68" i="14"/>
  <c r="F67" i="14"/>
  <c r="D67" i="14"/>
  <c r="F66" i="14"/>
  <c r="D66" i="14"/>
  <c r="F65" i="14"/>
  <c r="D65" i="14"/>
  <c r="F64" i="14"/>
  <c r="D64" i="14"/>
  <c r="F63" i="14"/>
  <c r="D63" i="14"/>
  <c r="F62" i="14"/>
  <c r="D62" i="14"/>
  <c r="F61" i="14"/>
  <c r="D61" i="14"/>
  <c r="F60" i="14"/>
  <c r="D60" i="14"/>
  <c r="F59" i="14"/>
  <c r="D59" i="14"/>
  <c r="F58" i="14"/>
  <c r="D58" i="14"/>
  <c r="F57" i="14"/>
  <c r="D57" i="14"/>
  <c r="F56" i="14"/>
  <c r="D56" i="14"/>
  <c r="F55" i="14"/>
  <c r="D55" i="14"/>
  <c r="F53" i="14"/>
  <c r="D53" i="14"/>
  <c r="F49" i="14"/>
  <c r="D49" i="14"/>
  <c r="F48" i="14"/>
  <c r="D48" i="14"/>
  <c r="F47" i="14"/>
  <c r="D47" i="14"/>
  <c r="F46" i="14"/>
  <c r="D46" i="14"/>
  <c r="F45" i="14"/>
  <c r="D45" i="14"/>
  <c r="F44" i="14"/>
  <c r="D44" i="14"/>
  <c r="F43" i="14"/>
  <c r="D43" i="14"/>
  <c r="F42" i="14"/>
  <c r="D42" i="14"/>
  <c r="F41" i="14"/>
  <c r="D41" i="14"/>
  <c r="F40" i="14"/>
  <c r="D40" i="14"/>
  <c r="F39" i="14"/>
  <c r="D39" i="14"/>
  <c r="F38" i="14"/>
  <c r="D38" i="14"/>
  <c r="F37" i="14"/>
  <c r="D37" i="14"/>
  <c r="F36" i="14"/>
  <c r="D36" i="14"/>
  <c r="F35" i="14"/>
  <c r="D35" i="14"/>
  <c r="F34" i="14"/>
  <c r="D34" i="14"/>
  <c r="F33" i="14"/>
  <c r="D33" i="14"/>
  <c r="F32" i="14"/>
  <c r="D32" i="14"/>
  <c r="F30" i="14"/>
  <c r="D30" i="14"/>
  <c r="F27" i="14"/>
  <c r="D27" i="14"/>
  <c r="F26" i="14"/>
  <c r="D26" i="14"/>
  <c r="F25" i="14"/>
  <c r="D25" i="14"/>
  <c r="F24" i="14"/>
  <c r="D24" i="14"/>
  <c r="F23" i="14"/>
  <c r="D23" i="14"/>
  <c r="F22" i="14"/>
  <c r="D22" i="14"/>
  <c r="F21" i="14"/>
  <c r="D21" i="14"/>
  <c r="F20" i="14"/>
  <c r="D20" i="14"/>
  <c r="F19" i="14"/>
  <c r="D19" i="14"/>
  <c r="F18" i="14"/>
  <c r="D18" i="14"/>
  <c r="F17" i="14"/>
  <c r="D17" i="14"/>
  <c r="F16" i="14"/>
  <c r="D16" i="14"/>
  <c r="F15" i="14"/>
  <c r="D15" i="14"/>
  <c r="F14" i="14"/>
  <c r="D14" i="14"/>
  <c r="F13" i="14"/>
  <c r="D13" i="14"/>
  <c r="F12" i="14"/>
  <c r="D12" i="14"/>
  <c r="F11" i="14"/>
  <c r="D11" i="14"/>
  <c r="F10" i="14"/>
  <c r="D10" i="14"/>
  <c r="F8" i="14"/>
  <c r="D8" i="14"/>
  <c r="F94" i="11"/>
  <c r="D94" i="11"/>
  <c r="F93" i="11"/>
  <c r="D93" i="11"/>
  <c r="F92" i="11"/>
  <c r="D92" i="11"/>
  <c r="F91" i="11"/>
  <c r="D91" i="11"/>
  <c r="F90" i="11"/>
  <c r="D90" i="11"/>
  <c r="F89" i="11"/>
  <c r="D89" i="11"/>
  <c r="F88" i="11"/>
  <c r="D88" i="11"/>
  <c r="F87" i="11"/>
  <c r="D87" i="11"/>
  <c r="F86" i="11"/>
  <c r="D86" i="11"/>
  <c r="F85" i="11"/>
  <c r="D85" i="11"/>
  <c r="F84" i="11"/>
  <c r="D84" i="11"/>
  <c r="F83" i="11"/>
  <c r="D83" i="11"/>
  <c r="F82" i="11"/>
  <c r="D82" i="11"/>
  <c r="F81" i="11"/>
  <c r="D81" i="11"/>
  <c r="F80" i="11"/>
  <c r="D80" i="11"/>
  <c r="F79" i="11"/>
  <c r="D79" i="11"/>
  <c r="F78" i="11"/>
  <c r="D78" i="11"/>
  <c r="F77" i="11"/>
  <c r="D77" i="11"/>
  <c r="F75" i="11"/>
  <c r="D75" i="11"/>
  <c r="F72" i="11"/>
  <c r="D72" i="11"/>
  <c r="F71" i="11"/>
  <c r="D71" i="11"/>
  <c r="F70" i="11"/>
  <c r="D70" i="11"/>
  <c r="F69" i="11"/>
  <c r="D69" i="11"/>
  <c r="F68" i="11"/>
  <c r="D68" i="11"/>
  <c r="F67" i="11"/>
  <c r="D67" i="11"/>
  <c r="F66" i="11"/>
  <c r="D66" i="11"/>
  <c r="F65" i="11"/>
  <c r="D65" i="11"/>
  <c r="F64" i="11"/>
  <c r="D64" i="11"/>
  <c r="F63" i="11"/>
  <c r="D63" i="11"/>
  <c r="F62" i="11"/>
  <c r="D62" i="11"/>
  <c r="F61" i="11"/>
  <c r="D61" i="11"/>
  <c r="F60" i="11"/>
  <c r="D60" i="11"/>
  <c r="F59" i="11"/>
  <c r="D59" i="11"/>
  <c r="F58" i="11"/>
  <c r="D58" i="11"/>
  <c r="F57" i="11"/>
  <c r="D57" i="11"/>
  <c r="F56" i="11"/>
  <c r="D56" i="11"/>
  <c r="F55" i="11"/>
  <c r="D55" i="11"/>
  <c r="F53" i="11"/>
  <c r="D53" i="11"/>
  <c r="F49" i="11"/>
  <c r="D49" i="11"/>
  <c r="F48" i="11"/>
  <c r="D48" i="11"/>
  <c r="F47" i="11"/>
  <c r="D47" i="11"/>
  <c r="F46" i="11"/>
  <c r="D46" i="11"/>
  <c r="F45" i="11"/>
  <c r="D45" i="11"/>
  <c r="F44" i="11"/>
  <c r="D44" i="11"/>
  <c r="F43" i="11"/>
  <c r="D43" i="11"/>
  <c r="F42" i="11"/>
  <c r="D42" i="11"/>
  <c r="F41" i="11"/>
  <c r="D41" i="11"/>
  <c r="F40" i="11"/>
  <c r="D40" i="11"/>
  <c r="F39" i="11"/>
  <c r="D39" i="11"/>
  <c r="F38" i="11"/>
  <c r="D38" i="11"/>
  <c r="F37" i="11"/>
  <c r="D37" i="11"/>
  <c r="F36" i="11"/>
  <c r="D36" i="11"/>
  <c r="F35" i="11"/>
  <c r="D35" i="11"/>
  <c r="F34" i="11"/>
  <c r="D34" i="11"/>
  <c r="F33" i="11"/>
  <c r="D33" i="11"/>
  <c r="F32" i="11"/>
  <c r="D32" i="11"/>
  <c r="F30" i="11"/>
  <c r="D30" i="11"/>
  <c r="F27" i="11"/>
  <c r="D27" i="11"/>
  <c r="F26" i="11"/>
  <c r="D26" i="11"/>
  <c r="F25" i="11"/>
  <c r="D25" i="11"/>
  <c r="F24" i="11"/>
  <c r="D24" i="11"/>
  <c r="F23" i="11"/>
  <c r="D23" i="11"/>
  <c r="F22" i="11"/>
  <c r="D22" i="11"/>
  <c r="F21" i="11"/>
  <c r="D21" i="11"/>
  <c r="F20" i="11"/>
  <c r="D20" i="11"/>
  <c r="F19" i="11"/>
  <c r="D19" i="11"/>
  <c r="F18" i="11"/>
  <c r="D18" i="11"/>
  <c r="F17" i="11"/>
  <c r="D17" i="11"/>
  <c r="F16" i="11"/>
  <c r="D16" i="11"/>
  <c r="F15" i="11"/>
  <c r="D15" i="11"/>
  <c r="F14" i="11"/>
  <c r="D14" i="11"/>
  <c r="F13" i="11"/>
  <c r="D13" i="11"/>
  <c r="F12" i="11"/>
  <c r="D12" i="11"/>
  <c r="F11" i="11"/>
  <c r="D11" i="11"/>
  <c r="F10" i="11"/>
  <c r="D10" i="11"/>
  <c r="F8" i="11"/>
  <c r="D8" i="11"/>
  <c r="D62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D61" i="10"/>
  <c r="D63" i="10"/>
  <c r="D64" i="10"/>
  <c r="D65" i="10"/>
  <c r="D66" i="10"/>
  <c r="D67" i="10"/>
  <c r="D68" i="10"/>
  <c r="D69" i="10"/>
  <c r="D70" i="10"/>
  <c r="D71" i="10"/>
  <c r="D72" i="10"/>
  <c r="D73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K59" i="10"/>
  <c r="I59" i="10"/>
  <c r="K34" i="10"/>
  <c r="I34" i="10"/>
  <c r="K9" i="10"/>
  <c r="I9" i="10"/>
  <c r="F59" i="10"/>
  <c r="D59" i="10"/>
  <c r="F34" i="10"/>
  <c r="D34" i="10"/>
  <c r="F9" i="10"/>
  <c r="D9" i="10"/>
  <c r="F42" i="9"/>
  <c r="F67" i="9"/>
  <c r="F69" i="9"/>
  <c r="F78" i="9"/>
  <c r="F77" i="9"/>
  <c r="F76" i="9"/>
  <c r="F75" i="9"/>
  <c r="F74" i="9"/>
  <c r="F73" i="9"/>
  <c r="F68" i="9"/>
  <c r="F66" i="9"/>
  <c r="F65" i="9"/>
  <c r="F64" i="9"/>
  <c r="F63" i="9"/>
  <c r="F62" i="9"/>
  <c r="F61" i="9"/>
  <c r="F60" i="9"/>
  <c r="D78" i="9"/>
  <c r="D77" i="9"/>
  <c r="D76" i="9"/>
  <c r="D75" i="9"/>
  <c r="D74" i="9"/>
  <c r="D73" i="9"/>
  <c r="D72" i="9"/>
  <c r="D69" i="9"/>
  <c r="D68" i="9"/>
  <c r="D67" i="9"/>
  <c r="D66" i="9"/>
  <c r="D65" i="9"/>
  <c r="D64" i="9"/>
  <c r="D63" i="9"/>
  <c r="D62" i="9"/>
  <c r="D61" i="9"/>
  <c r="D60" i="9"/>
  <c r="K53" i="9"/>
  <c r="F44" i="9"/>
  <c r="F53" i="9"/>
  <c r="F52" i="9"/>
  <c r="F51" i="9"/>
  <c r="F50" i="9"/>
  <c r="F49" i="9"/>
  <c r="F48" i="9"/>
  <c r="D53" i="9"/>
  <c r="D52" i="9"/>
  <c r="D51" i="9"/>
  <c r="D50" i="9"/>
  <c r="D49" i="9"/>
  <c r="D48" i="9"/>
  <c r="D47" i="9"/>
  <c r="D44" i="9"/>
  <c r="K78" i="9"/>
  <c r="I78" i="9"/>
  <c r="K77" i="9"/>
  <c r="I77" i="9"/>
  <c r="K76" i="9"/>
  <c r="I76" i="9"/>
  <c r="K75" i="9"/>
  <c r="I75" i="9"/>
  <c r="K74" i="9"/>
  <c r="I74" i="9"/>
  <c r="K73" i="9"/>
  <c r="I73" i="9"/>
  <c r="K72" i="9"/>
  <c r="I72" i="9"/>
  <c r="K71" i="9"/>
  <c r="I71" i="9"/>
  <c r="K70" i="9"/>
  <c r="I70" i="9"/>
  <c r="K69" i="9"/>
  <c r="I69" i="9"/>
  <c r="K68" i="9"/>
  <c r="I68" i="9"/>
  <c r="K67" i="9"/>
  <c r="I67" i="9"/>
  <c r="K66" i="9"/>
  <c r="I66" i="9"/>
  <c r="K65" i="9"/>
  <c r="I65" i="9"/>
  <c r="K64" i="9"/>
  <c r="I64" i="9"/>
  <c r="K63" i="9"/>
  <c r="I63" i="9"/>
  <c r="K62" i="9"/>
  <c r="I62" i="9"/>
  <c r="K61" i="9"/>
  <c r="I61" i="9"/>
  <c r="K59" i="9"/>
  <c r="I59" i="9"/>
  <c r="F59" i="9"/>
  <c r="D59" i="9"/>
  <c r="I53" i="9"/>
  <c r="K52" i="9"/>
  <c r="I52" i="9"/>
  <c r="K51" i="9"/>
  <c r="I51" i="9"/>
  <c r="K50" i="9"/>
  <c r="I50" i="9"/>
  <c r="K49" i="9"/>
  <c r="I49" i="9"/>
  <c r="K48" i="9"/>
  <c r="I48" i="9"/>
  <c r="K47" i="9"/>
  <c r="I47" i="9"/>
  <c r="K46" i="9"/>
  <c r="I46" i="9"/>
  <c r="K45" i="9"/>
  <c r="I45" i="9"/>
  <c r="K44" i="9"/>
  <c r="I44" i="9"/>
  <c r="K43" i="9"/>
  <c r="I43" i="9"/>
  <c r="F43" i="9"/>
  <c r="D43" i="9"/>
  <c r="K42" i="9"/>
  <c r="I42" i="9"/>
  <c r="D42" i="9"/>
  <c r="K41" i="9"/>
  <c r="I41" i="9"/>
  <c r="F41" i="9"/>
  <c r="D41" i="9"/>
  <c r="K40" i="9"/>
  <c r="I40" i="9"/>
  <c r="F40" i="9"/>
  <c r="D40" i="9"/>
  <c r="K39" i="9"/>
  <c r="I39" i="9"/>
  <c r="F39" i="9"/>
  <c r="D39" i="9"/>
  <c r="K38" i="9"/>
  <c r="I38" i="9"/>
  <c r="F38" i="9"/>
  <c r="D38" i="9"/>
  <c r="K37" i="9"/>
  <c r="I37" i="9"/>
  <c r="F37" i="9"/>
  <c r="D37" i="9"/>
  <c r="K36" i="9"/>
  <c r="I36" i="9"/>
  <c r="F36" i="9"/>
  <c r="D36" i="9"/>
  <c r="K34" i="9"/>
  <c r="I34" i="9"/>
  <c r="F34" i="9"/>
  <c r="D34" i="9"/>
  <c r="K28" i="9"/>
  <c r="I28" i="9"/>
  <c r="F28" i="9"/>
  <c r="D28" i="9"/>
  <c r="K27" i="9"/>
  <c r="I27" i="9"/>
  <c r="F27" i="9"/>
  <c r="D27" i="9"/>
  <c r="K26" i="9"/>
  <c r="I26" i="9"/>
  <c r="F26" i="9"/>
  <c r="D26" i="9"/>
  <c r="K25" i="9"/>
  <c r="I25" i="9"/>
  <c r="F25" i="9"/>
  <c r="D25" i="9"/>
  <c r="K24" i="9"/>
  <c r="I24" i="9"/>
  <c r="F24" i="9"/>
  <c r="D24" i="9"/>
  <c r="K23" i="9"/>
  <c r="I23" i="9"/>
  <c r="F23" i="9"/>
  <c r="D23" i="9"/>
  <c r="K22" i="9"/>
  <c r="I22" i="9"/>
  <c r="F22" i="9"/>
  <c r="D22" i="9"/>
  <c r="K21" i="9"/>
  <c r="I21" i="9"/>
  <c r="F21" i="9"/>
  <c r="D21" i="9"/>
  <c r="K20" i="9"/>
  <c r="I20" i="9"/>
  <c r="F20" i="9"/>
  <c r="D20" i="9"/>
  <c r="K19" i="9"/>
  <c r="I19" i="9"/>
  <c r="F19" i="9"/>
  <c r="D19" i="9"/>
  <c r="K18" i="9"/>
  <c r="I18" i="9"/>
  <c r="F18" i="9"/>
  <c r="D18" i="9"/>
  <c r="K17" i="9"/>
  <c r="I17" i="9"/>
  <c r="F17" i="9"/>
  <c r="D17" i="9"/>
  <c r="K16" i="9"/>
  <c r="I16" i="9"/>
  <c r="F16" i="9"/>
  <c r="D16" i="9"/>
  <c r="K15" i="9"/>
  <c r="I15" i="9"/>
  <c r="F15" i="9"/>
  <c r="D15" i="9"/>
  <c r="K14" i="9"/>
  <c r="I14" i="9"/>
  <c r="F14" i="9"/>
  <c r="D14" i="9"/>
  <c r="K13" i="9"/>
  <c r="I13" i="9"/>
  <c r="F13" i="9"/>
  <c r="D13" i="9"/>
  <c r="K12" i="9"/>
  <c r="I12" i="9"/>
  <c r="F12" i="9"/>
  <c r="D12" i="9"/>
  <c r="K11" i="9"/>
  <c r="I11" i="9"/>
  <c r="F11" i="9"/>
  <c r="D11" i="9"/>
  <c r="K9" i="9"/>
  <c r="I9" i="9"/>
  <c r="F9" i="9"/>
  <c r="D9" i="9"/>
  <c r="K78" i="8"/>
  <c r="I78" i="8"/>
  <c r="K77" i="8"/>
  <c r="I77" i="8"/>
  <c r="K76" i="8"/>
  <c r="I76" i="8"/>
  <c r="K75" i="8"/>
  <c r="I75" i="8"/>
  <c r="K74" i="8"/>
  <c r="I74" i="8"/>
  <c r="K73" i="8"/>
  <c r="I73" i="8"/>
  <c r="K72" i="8"/>
  <c r="I72" i="8"/>
  <c r="D72" i="8"/>
  <c r="K71" i="8"/>
  <c r="I71" i="8"/>
  <c r="K70" i="8"/>
  <c r="I70" i="8"/>
  <c r="K69" i="8"/>
  <c r="I69" i="8"/>
  <c r="K68" i="8"/>
  <c r="I68" i="8"/>
  <c r="K67" i="8"/>
  <c r="I67" i="8"/>
  <c r="K66" i="8"/>
  <c r="I66" i="8"/>
  <c r="K65" i="8"/>
  <c r="I65" i="8"/>
  <c r="K64" i="8"/>
  <c r="I64" i="8"/>
  <c r="F64" i="8"/>
  <c r="D64" i="8"/>
  <c r="K63" i="8"/>
  <c r="I63" i="8"/>
  <c r="K62" i="8"/>
  <c r="I62" i="8"/>
  <c r="K61" i="8"/>
  <c r="I61" i="8"/>
  <c r="K59" i="8"/>
  <c r="I59" i="8"/>
  <c r="F59" i="8"/>
  <c r="D59" i="8"/>
  <c r="F43" i="8"/>
  <c r="D43" i="8"/>
  <c r="F42" i="8"/>
  <c r="D42" i="8"/>
  <c r="F41" i="8"/>
  <c r="D41" i="8"/>
  <c r="F40" i="8"/>
  <c r="D40" i="8"/>
  <c r="F39" i="8"/>
  <c r="D39" i="8"/>
  <c r="F38" i="8"/>
  <c r="D38" i="8"/>
  <c r="F37" i="8"/>
  <c r="D37" i="8"/>
  <c r="F36" i="8"/>
  <c r="D36" i="8"/>
  <c r="F34" i="8"/>
  <c r="D34" i="8"/>
  <c r="I53" i="8"/>
  <c r="K52" i="8"/>
  <c r="I52" i="8"/>
  <c r="K51" i="8"/>
  <c r="I51" i="8"/>
  <c r="K50" i="8"/>
  <c r="I50" i="8"/>
  <c r="K49" i="8"/>
  <c r="I49" i="8"/>
  <c r="K48" i="8"/>
  <c r="I48" i="8"/>
  <c r="K47" i="8"/>
  <c r="I47" i="8"/>
  <c r="K46" i="8"/>
  <c r="I46" i="8"/>
  <c r="K45" i="8"/>
  <c r="I45" i="8"/>
  <c r="K44" i="8"/>
  <c r="I44" i="8"/>
  <c r="K43" i="8"/>
  <c r="I43" i="8"/>
  <c r="K42" i="8"/>
  <c r="I42" i="8"/>
  <c r="K41" i="8"/>
  <c r="I41" i="8"/>
  <c r="K40" i="8"/>
  <c r="I40" i="8"/>
  <c r="K39" i="8"/>
  <c r="I39" i="8"/>
  <c r="K38" i="8"/>
  <c r="I38" i="8"/>
  <c r="K37" i="8"/>
  <c r="I37" i="8"/>
  <c r="K36" i="8"/>
  <c r="I36" i="8"/>
  <c r="K34" i="8"/>
  <c r="I34" i="8"/>
  <c r="K28" i="8"/>
  <c r="I28" i="8"/>
  <c r="K27" i="8"/>
  <c r="I27" i="8"/>
  <c r="K26" i="8"/>
  <c r="I26" i="8"/>
  <c r="K25" i="8"/>
  <c r="I25" i="8"/>
  <c r="K24" i="8"/>
  <c r="I24" i="8"/>
  <c r="K23" i="8"/>
  <c r="I23" i="8"/>
  <c r="K22" i="8"/>
  <c r="I22" i="8"/>
  <c r="K21" i="8"/>
  <c r="I21" i="8"/>
  <c r="K20" i="8"/>
  <c r="I20" i="8"/>
  <c r="K19" i="8"/>
  <c r="I19" i="8"/>
  <c r="K18" i="8"/>
  <c r="I18" i="8"/>
  <c r="K17" i="8"/>
  <c r="I17" i="8"/>
  <c r="K16" i="8"/>
  <c r="I16" i="8"/>
  <c r="K15" i="8"/>
  <c r="I15" i="8"/>
  <c r="K14" i="8"/>
  <c r="I14" i="8"/>
  <c r="K13" i="8"/>
  <c r="I13" i="8"/>
  <c r="K12" i="8"/>
  <c r="I12" i="8"/>
  <c r="K11" i="8"/>
  <c r="I11" i="8"/>
  <c r="K9" i="8"/>
  <c r="I9" i="8"/>
  <c r="F23" i="8"/>
  <c r="F24" i="8"/>
  <c r="F25" i="8"/>
  <c r="F26" i="8"/>
  <c r="F27" i="8"/>
  <c r="F28" i="8"/>
  <c r="D9" i="8"/>
  <c r="F9" i="8"/>
  <c r="D11" i="8"/>
  <c r="F11" i="8"/>
  <c r="D12" i="8"/>
  <c r="F12" i="8"/>
  <c r="D13" i="8"/>
  <c r="F13" i="8"/>
  <c r="D14" i="8"/>
  <c r="F14" i="8"/>
  <c r="D15" i="8"/>
  <c r="F15" i="8"/>
  <c r="D16" i="8"/>
  <c r="F16" i="8"/>
  <c r="D17" i="8"/>
  <c r="F17" i="8"/>
  <c r="D18" i="8"/>
  <c r="F18" i="8"/>
  <c r="D19" i="8"/>
  <c r="F19" i="8"/>
  <c r="D20" i="8"/>
  <c r="F20" i="8"/>
  <c r="D21" i="8"/>
  <c r="F21" i="8"/>
  <c r="D22" i="8"/>
  <c r="F22" i="8"/>
  <c r="D23" i="8"/>
  <c r="D24" i="8"/>
  <c r="D25" i="8"/>
  <c r="D26" i="8"/>
  <c r="D27" i="8"/>
  <c r="D28" i="8"/>
  <c r="K39" i="7"/>
  <c r="K35" i="7"/>
  <c r="I39" i="7"/>
  <c r="I35" i="7"/>
  <c r="K22" i="7"/>
  <c r="K23" i="7"/>
  <c r="D60" i="7"/>
  <c r="D59" i="7"/>
  <c r="D58" i="7"/>
  <c r="D57" i="7"/>
  <c r="D56" i="7"/>
  <c r="D55" i="7"/>
  <c r="K64" i="7"/>
  <c r="K65" i="7"/>
  <c r="K72" i="7"/>
  <c r="I72" i="7"/>
  <c r="K71" i="7"/>
  <c r="I71" i="7"/>
  <c r="K70" i="7"/>
  <c r="I70" i="7"/>
  <c r="K69" i="7"/>
  <c r="I69" i="7"/>
  <c r="K68" i="7"/>
  <c r="I68" i="7"/>
  <c r="K67" i="7"/>
  <c r="I67" i="7"/>
  <c r="K66" i="7"/>
  <c r="I66" i="7"/>
  <c r="I65" i="7"/>
  <c r="I64" i="7"/>
  <c r="K63" i="7"/>
  <c r="I63" i="7"/>
  <c r="K62" i="7"/>
  <c r="I62" i="7"/>
  <c r="K61" i="7"/>
  <c r="I61" i="7"/>
  <c r="K60" i="7"/>
  <c r="I60" i="7"/>
  <c r="K59" i="7"/>
  <c r="I59" i="7"/>
  <c r="K58" i="7"/>
  <c r="I58" i="7"/>
  <c r="K57" i="7"/>
  <c r="I57" i="7"/>
  <c r="K56" i="7"/>
  <c r="I56" i="7"/>
  <c r="K55" i="7"/>
  <c r="I55" i="7"/>
  <c r="K53" i="7"/>
  <c r="I53" i="7"/>
  <c r="I43" i="7"/>
  <c r="K31" i="7"/>
  <c r="I31" i="7"/>
  <c r="K28" i="7"/>
  <c r="I28" i="7"/>
  <c r="K27" i="7"/>
  <c r="I27" i="7"/>
  <c r="K26" i="7"/>
  <c r="I26" i="7"/>
  <c r="K25" i="7"/>
  <c r="I25" i="7"/>
  <c r="K24" i="7"/>
  <c r="I24" i="7"/>
  <c r="I23" i="7"/>
  <c r="I22" i="7"/>
  <c r="K21" i="7"/>
  <c r="I21" i="7"/>
  <c r="K20" i="7"/>
  <c r="I20" i="7"/>
  <c r="K19" i="7"/>
  <c r="I19" i="7"/>
  <c r="K18" i="7"/>
  <c r="I18" i="7"/>
  <c r="K17" i="7"/>
  <c r="I17" i="7"/>
  <c r="K16" i="7"/>
  <c r="I16" i="7"/>
  <c r="K15" i="7"/>
  <c r="I15" i="7"/>
  <c r="K14" i="7"/>
  <c r="I14" i="7"/>
  <c r="K13" i="7"/>
  <c r="I13" i="7"/>
  <c r="K12" i="7"/>
  <c r="I12" i="7"/>
  <c r="K11" i="7"/>
  <c r="I11" i="7"/>
  <c r="K9" i="7"/>
  <c r="I9" i="7"/>
  <c r="D65" i="7"/>
  <c r="F61" i="7"/>
  <c r="D61" i="7"/>
  <c r="F60" i="7"/>
  <c r="F59" i="7"/>
  <c r="F58" i="7"/>
  <c r="F57" i="7"/>
  <c r="F56" i="7"/>
  <c r="F55" i="7"/>
  <c r="F53" i="7"/>
  <c r="D53" i="7"/>
  <c r="F50" i="7"/>
  <c r="D50" i="7"/>
  <c r="F49" i="7"/>
  <c r="D49" i="7"/>
  <c r="F48" i="7"/>
  <c r="D48" i="7"/>
  <c r="F47" i="7"/>
  <c r="D47" i="7"/>
  <c r="F46" i="7"/>
  <c r="D46" i="7"/>
  <c r="F45" i="7"/>
  <c r="D45" i="7"/>
  <c r="F44" i="7"/>
  <c r="D44" i="7"/>
  <c r="F43" i="7"/>
  <c r="D43" i="7"/>
  <c r="F42" i="7"/>
  <c r="D42" i="7"/>
  <c r="F41" i="7"/>
  <c r="D41" i="7"/>
  <c r="F40" i="7"/>
  <c r="D40" i="7"/>
  <c r="F39" i="7"/>
  <c r="D39" i="7"/>
  <c r="F38" i="7"/>
  <c r="D38" i="7"/>
  <c r="F37" i="7"/>
  <c r="D37" i="7"/>
  <c r="F36" i="7"/>
  <c r="D36" i="7"/>
  <c r="F35" i="7"/>
  <c r="D35" i="7"/>
  <c r="F34" i="7"/>
  <c r="D34" i="7"/>
  <c r="F33" i="7"/>
  <c r="D33" i="7"/>
  <c r="F31" i="7"/>
  <c r="D31" i="7"/>
  <c r="D28" i="7"/>
  <c r="D27" i="7"/>
  <c r="D26" i="7"/>
  <c r="D25" i="7"/>
  <c r="D24" i="7"/>
  <c r="D23" i="7"/>
  <c r="F22" i="7"/>
  <c r="D22" i="7"/>
  <c r="F21" i="7"/>
  <c r="D21" i="7"/>
  <c r="F20" i="7"/>
  <c r="D20" i="7"/>
  <c r="F19" i="7"/>
  <c r="D19" i="7"/>
  <c r="F18" i="7"/>
  <c r="D18" i="7"/>
  <c r="F17" i="7"/>
  <c r="D17" i="7"/>
  <c r="F16" i="7"/>
  <c r="D16" i="7"/>
  <c r="F15" i="7"/>
  <c r="D15" i="7"/>
  <c r="F14" i="7"/>
  <c r="D14" i="7"/>
  <c r="F13" i="7"/>
  <c r="D13" i="7"/>
  <c r="F12" i="7"/>
  <c r="D12" i="7"/>
  <c r="F11" i="7"/>
  <c r="D11" i="7"/>
  <c r="F9" i="7"/>
  <c r="D9" i="7"/>
  <c r="I30" i="5"/>
  <c r="I34" i="5"/>
  <c r="I39" i="5"/>
  <c r="I40" i="5"/>
  <c r="K27" i="5"/>
  <c r="K26" i="5"/>
  <c r="K25" i="5"/>
  <c r="K24" i="5"/>
  <c r="K23" i="5"/>
  <c r="K18" i="5"/>
  <c r="I18" i="5"/>
  <c r="K17" i="5"/>
  <c r="I17" i="5"/>
  <c r="K16" i="5"/>
  <c r="I16" i="5"/>
  <c r="K15" i="5"/>
  <c r="I15" i="5"/>
  <c r="K14" i="5"/>
  <c r="I14" i="5"/>
  <c r="K13" i="5"/>
  <c r="I13" i="5"/>
  <c r="K12" i="5"/>
  <c r="I12" i="5"/>
  <c r="K11" i="5"/>
  <c r="I11" i="5"/>
  <c r="K10" i="5"/>
  <c r="I10" i="5"/>
  <c r="K8" i="5"/>
  <c r="I8" i="5"/>
  <c r="F71" i="5"/>
  <c r="D71" i="5"/>
  <c r="F70" i="5"/>
  <c r="D70" i="5"/>
  <c r="F69" i="5"/>
  <c r="D69" i="5"/>
  <c r="F68" i="5"/>
  <c r="D68" i="5"/>
  <c r="F67" i="5"/>
  <c r="D67" i="5"/>
  <c r="D66" i="5"/>
  <c r="D65" i="5"/>
  <c r="D64" i="5"/>
  <c r="D63" i="5"/>
  <c r="D62" i="5"/>
  <c r="D61" i="5"/>
  <c r="D60" i="5"/>
  <c r="F59" i="5"/>
  <c r="D59" i="5"/>
  <c r="F58" i="5"/>
  <c r="D58" i="5"/>
  <c r="F57" i="5"/>
  <c r="D57" i="5"/>
  <c r="F56" i="5"/>
  <c r="D56" i="5"/>
  <c r="F55" i="5"/>
  <c r="D55" i="5"/>
  <c r="F54" i="5"/>
  <c r="D54" i="5"/>
  <c r="F52" i="5"/>
  <c r="D52" i="5"/>
  <c r="K40" i="5"/>
  <c r="K39" i="5"/>
  <c r="K34" i="5"/>
  <c r="K30" i="5"/>
  <c r="K71" i="5"/>
  <c r="I71" i="5"/>
  <c r="K70" i="5"/>
  <c r="I70" i="5"/>
  <c r="K69" i="5"/>
  <c r="I69" i="5"/>
  <c r="K68" i="5"/>
  <c r="I68" i="5"/>
  <c r="K67" i="5"/>
  <c r="I67" i="5"/>
  <c r="K66" i="5"/>
  <c r="I66" i="5"/>
  <c r="K65" i="5"/>
  <c r="I65" i="5"/>
  <c r="K64" i="5"/>
  <c r="I64" i="5"/>
  <c r="K63" i="5"/>
  <c r="I63" i="5"/>
  <c r="K62" i="5"/>
  <c r="I62" i="5"/>
  <c r="K61" i="5"/>
  <c r="I61" i="5"/>
  <c r="K60" i="5"/>
  <c r="I60" i="5"/>
  <c r="K59" i="5"/>
  <c r="I59" i="5"/>
  <c r="K58" i="5"/>
  <c r="I58" i="5"/>
  <c r="K57" i="5"/>
  <c r="I57" i="5"/>
  <c r="K56" i="5"/>
  <c r="I56" i="5"/>
  <c r="K55" i="5"/>
  <c r="I55" i="5"/>
  <c r="K54" i="5"/>
  <c r="I54" i="5"/>
  <c r="K52" i="5"/>
  <c r="I52" i="5"/>
  <c r="F49" i="5"/>
  <c r="D49" i="5"/>
  <c r="F48" i="5"/>
  <c r="D48" i="5"/>
  <c r="F47" i="5"/>
  <c r="D47" i="5"/>
  <c r="F46" i="5"/>
  <c r="D46" i="5"/>
  <c r="F45" i="5"/>
  <c r="D45" i="5"/>
  <c r="F44" i="5"/>
  <c r="D44" i="5"/>
  <c r="F43" i="5"/>
  <c r="D43" i="5"/>
  <c r="F42" i="5"/>
  <c r="D42" i="5"/>
  <c r="F41" i="5"/>
  <c r="D41" i="5"/>
  <c r="F40" i="5"/>
  <c r="D40" i="5"/>
  <c r="F39" i="5"/>
  <c r="D39" i="5"/>
  <c r="F38" i="5"/>
  <c r="D38" i="5"/>
  <c r="F37" i="5"/>
  <c r="D37" i="5"/>
  <c r="F36" i="5"/>
  <c r="D36" i="5"/>
  <c r="F35" i="5"/>
  <c r="D35" i="5"/>
  <c r="F34" i="5"/>
  <c r="D34" i="5"/>
  <c r="F33" i="5"/>
  <c r="D33" i="5"/>
  <c r="F32" i="5"/>
  <c r="D32" i="5"/>
  <c r="F30" i="5"/>
  <c r="D30" i="5"/>
  <c r="F27" i="5"/>
  <c r="D27" i="5"/>
  <c r="F26" i="5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8" i="5"/>
  <c r="D8" i="5"/>
  <c r="K42" i="6"/>
  <c r="I43" i="6"/>
  <c r="I42" i="6"/>
  <c r="K20" i="6"/>
  <c r="K19" i="6"/>
  <c r="I27" i="6"/>
  <c r="I26" i="6"/>
  <c r="I25" i="6"/>
  <c r="I24" i="6"/>
  <c r="I23" i="6"/>
  <c r="I22" i="6"/>
  <c r="I21" i="6"/>
  <c r="I20" i="6"/>
  <c r="I19" i="6"/>
  <c r="F62" i="6"/>
  <c r="F61" i="6"/>
  <c r="F60" i="6"/>
  <c r="K71" i="6"/>
  <c r="I71" i="6"/>
  <c r="K70" i="6"/>
  <c r="I70" i="6"/>
  <c r="K69" i="6"/>
  <c r="I69" i="6"/>
  <c r="K68" i="6"/>
  <c r="I68" i="6"/>
  <c r="K67" i="6"/>
  <c r="I67" i="6"/>
  <c r="K66" i="6"/>
  <c r="I66" i="6"/>
  <c r="K65" i="6"/>
  <c r="I65" i="6"/>
  <c r="I64" i="6"/>
  <c r="I63" i="6"/>
  <c r="K62" i="6"/>
  <c r="I62" i="6"/>
  <c r="K61" i="6"/>
  <c r="I61" i="6"/>
  <c r="K60" i="6"/>
  <c r="I60" i="6"/>
  <c r="K59" i="6"/>
  <c r="I59" i="6"/>
  <c r="K58" i="6"/>
  <c r="I58" i="6"/>
  <c r="K57" i="6"/>
  <c r="I57" i="6"/>
  <c r="K56" i="6"/>
  <c r="I56" i="6"/>
  <c r="K55" i="6"/>
  <c r="I55" i="6"/>
  <c r="K54" i="6"/>
  <c r="I54" i="6"/>
  <c r="K52" i="6"/>
  <c r="I52" i="6"/>
  <c r="K30" i="6"/>
  <c r="I30" i="6"/>
  <c r="K27" i="6"/>
  <c r="K26" i="6"/>
  <c r="K25" i="6"/>
  <c r="K24" i="6"/>
  <c r="K23" i="6"/>
  <c r="K18" i="6"/>
  <c r="I18" i="6"/>
  <c r="K17" i="6"/>
  <c r="I17" i="6"/>
  <c r="K16" i="6"/>
  <c r="I16" i="6"/>
  <c r="K15" i="6"/>
  <c r="I15" i="6"/>
  <c r="K14" i="6"/>
  <c r="I14" i="6"/>
  <c r="K13" i="6"/>
  <c r="I13" i="6"/>
  <c r="K12" i="6"/>
  <c r="I12" i="6"/>
  <c r="K11" i="6"/>
  <c r="I11" i="6"/>
  <c r="K10" i="6"/>
  <c r="I10" i="6"/>
  <c r="K8" i="6"/>
  <c r="I8" i="6"/>
  <c r="F71" i="6"/>
  <c r="D71" i="6"/>
  <c r="D70" i="6"/>
  <c r="F69" i="6"/>
  <c r="D69" i="6"/>
  <c r="D68" i="6"/>
  <c r="F67" i="6"/>
  <c r="D67" i="6"/>
  <c r="D66" i="6"/>
  <c r="D65" i="6"/>
  <c r="D64" i="6"/>
  <c r="D60" i="6"/>
  <c r="F59" i="6"/>
  <c r="F58" i="6"/>
  <c r="F57" i="6"/>
  <c r="D57" i="6"/>
  <c r="F56" i="6"/>
  <c r="F55" i="6"/>
  <c r="F54" i="6"/>
  <c r="F52" i="6"/>
  <c r="D52" i="6"/>
  <c r="F49" i="6"/>
  <c r="D49" i="6"/>
  <c r="F48" i="6"/>
  <c r="D48" i="6"/>
  <c r="F47" i="6"/>
  <c r="D47" i="6"/>
  <c r="F46" i="6"/>
  <c r="D46" i="6"/>
  <c r="F45" i="6"/>
  <c r="D45" i="6"/>
  <c r="F44" i="6"/>
  <c r="D44" i="6"/>
  <c r="F43" i="6"/>
  <c r="D43" i="6"/>
  <c r="F42" i="6"/>
  <c r="D42" i="6"/>
  <c r="F41" i="6"/>
  <c r="D41" i="6"/>
  <c r="F40" i="6"/>
  <c r="D40" i="6"/>
  <c r="F39" i="6"/>
  <c r="D39" i="6"/>
  <c r="F38" i="6"/>
  <c r="D38" i="6"/>
  <c r="F37" i="6"/>
  <c r="D37" i="6"/>
  <c r="F36" i="6"/>
  <c r="D36" i="6"/>
  <c r="F35" i="6"/>
  <c r="D35" i="6"/>
  <c r="F34" i="6"/>
  <c r="D34" i="6"/>
  <c r="F33" i="6"/>
  <c r="D33" i="6"/>
  <c r="F32" i="6"/>
  <c r="D32" i="6"/>
  <c r="F30" i="6"/>
  <c r="D30" i="6"/>
  <c r="D27" i="6"/>
  <c r="D26" i="6"/>
  <c r="D25" i="6"/>
  <c r="D24" i="6"/>
  <c r="D23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F10" i="6"/>
  <c r="D10" i="6"/>
  <c r="F8" i="6"/>
  <c r="D8" i="6"/>
</calcChain>
</file>

<file path=xl/sharedStrings.xml><?xml version="1.0" encoding="utf-8"?>
<sst xmlns="http://schemas.openxmlformats.org/spreadsheetml/2006/main" count="3457" uniqueCount="300">
  <si>
    <t>All returns</t>
  </si>
  <si>
    <t>Size of adjusted</t>
  </si>
  <si>
    <t>Standard deduction</t>
  </si>
  <si>
    <t>gross income</t>
  </si>
  <si>
    <t>Number</t>
  </si>
  <si>
    <t>of returns</t>
  </si>
  <si>
    <t>All returns, total</t>
  </si>
  <si>
    <t>No adjusted gross income</t>
  </si>
  <si>
    <t>$1 under $5,000</t>
  </si>
  <si>
    <t>$5,000 under $10,000</t>
  </si>
  <si>
    <t>$10,000 under $15,000</t>
  </si>
  <si>
    <t>$15,000 under $20,000</t>
  </si>
  <si>
    <t>$20,000 under $25,000</t>
  </si>
  <si>
    <t>$25,000 under $30,000</t>
  </si>
  <si>
    <t>$30,000 under $40,000</t>
  </si>
  <si>
    <t>$40,000 under $50,000</t>
  </si>
  <si>
    <t>$50,000 under $75,000</t>
  </si>
  <si>
    <t>$75,000 under $100,000</t>
  </si>
  <si>
    <t>$100,000 under $200,000</t>
  </si>
  <si>
    <t>$200,000 under $500,000</t>
  </si>
  <si>
    <t>$500,000 under $1,000,000</t>
  </si>
  <si>
    <t>Returns of married persons filing jointly</t>
  </si>
  <si>
    <t>Returns of single persons</t>
  </si>
  <si>
    <t>* Estimate should be used with caution due to the small number of sample returns on which it is based.</t>
  </si>
  <si>
    <t>% Returns</t>
  </si>
  <si>
    <t xml:space="preserve"> Itemized deductions</t>
  </si>
  <si>
    <t xml:space="preserve">Returns of married persons filing separately, </t>
  </si>
  <si>
    <t>heads of households, and surviving spouses</t>
  </si>
  <si>
    <t>$1,000,000 under $1,500,000</t>
  </si>
  <si>
    <t>$1,500,000 under $2,000,000</t>
  </si>
  <si>
    <t>$2,000,000 under $5,000,000</t>
  </si>
  <si>
    <t>$5,000,000 under $10,000,000</t>
  </si>
  <si>
    <t>$10,000,000 or more</t>
  </si>
  <si>
    <t>Deduction Type by Marital Status, 2002</t>
  </si>
  <si>
    <t>--</t>
  </si>
  <si>
    <t>NOTE: Detail may not add to totals because of rounding.</t>
  </si>
  <si>
    <t>Source: IRS, Statistics of Income, Individual Complete Report 2002, Publication 1304, Febuary 2005.</t>
  </si>
  <si>
    <t>Deduction Type by Marital Status, 2001</t>
  </si>
  <si>
    <t>Source: IRS, Statistics of Income, Individual Complete Report 2001, Publication 1304, March 2004.</t>
  </si>
  <si>
    <t>Deduction Type by Marital Status, 2000</t>
  </si>
  <si>
    <t>-</t>
  </si>
  <si>
    <t>NOTE: Detail may not add to totals because of rounding.  All figures are estimates based on samples.</t>
  </si>
  <si>
    <t>SOURCE: IRS, Statistics of Income, Individual Income Tax Returns 2000, Publication 1304 (Rev. 04-2003).</t>
  </si>
  <si>
    <t>Deduction Type by Marital Status, 1999</t>
  </si>
  <si>
    <t>$1,000,000 or more</t>
  </si>
  <si>
    <t>SOURCE: IRS, Statistics of Income, Individual Income Tax Returns 1999, Publication 1304 (Rev. 10-2001).</t>
  </si>
  <si>
    <t>Deduction Type by Marital Status, 2003</t>
  </si>
  <si>
    <t>** Data combined to prevent disclosure of taxpayer information.</t>
  </si>
  <si>
    <t>Source: IRS, Statistics of Income, Individual Complete Report 2003, Publication 1304, October 2005.</t>
  </si>
  <si>
    <t>Returns of married persons filing separately</t>
  </si>
  <si>
    <t>**337,823</t>
  </si>
  <si>
    <t>**</t>
  </si>
  <si>
    <t>**31%</t>
  </si>
  <si>
    <t>Returns of head of households</t>
  </si>
  <si>
    <t>**659,905</t>
  </si>
  <si>
    <t>**566,844</t>
  </si>
  <si>
    <t>**4,118</t>
  </si>
  <si>
    <t>**84%</t>
  </si>
  <si>
    <t>*227</t>
  </si>
  <si>
    <t>*5,336</t>
  </si>
  <si>
    <t>*5,973</t>
  </si>
  <si>
    <t>*6,267</t>
  </si>
  <si>
    <t>*8,913</t>
  </si>
  <si>
    <t>*8,746</t>
  </si>
  <si>
    <t>**6,241</t>
  </si>
  <si>
    <t>*74</t>
  </si>
  <si>
    <t>*56</t>
  </si>
  <si>
    <t>*3</t>
  </si>
  <si>
    <t>*4</t>
  </si>
  <si>
    <t>**5,417</t>
  </si>
  <si>
    <t>**999</t>
  </si>
  <si>
    <t>Returns of surviving spouses</t>
  </si>
  <si>
    <t>*8%</t>
  </si>
  <si>
    <t>*92%</t>
  </si>
  <si>
    <t>*33%</t>
  </si>
  <si>
    <t>*67%</t>
  </si>
  <si>
    <t>**86%</t>
  </si>
  <si>
    <t>**16%</t>
  </si>
  <si>
    <t>*100%</t>
  </si>
  <si>
    <t>*15%</t>
  </si>
  <si>
    <t>*85%</t>
  </si>
  <si>
    <t>*45%</t>
  </si>
  <si>
    <t>*55%</t>
  </si>
  <si>
    <t>Deduction Type by Marital Status, 2004</t>
  </si>
  <si>
    <t>**55,502</t>
  </si>
  <si>
    <t>**86,251</t>
  </si>
  <si>
    <t>**196,189</t>
  </si>
  <si>
    <t>**537,824</t>
  </si>
  <si>
    <t>**16,502</t>
  </si>
  <si>
    <t>**1,989</t>
  </si>
  <si>
    <t>**93</t>
  </si>
  <si>
    <t>**4,994</t>
  </si>
  <si>
    <t>*428</t>
  </si>
  <si>
    <t>*972</t>
  </si>
  <si>
    <t>*2,980</t>
  </si>
  <si>
    <t>*10,942</t>
  </si>
  <si>
    <t>*9,876</t>
  </si>
  <si>
    <t>*9,024</t>
  </si>
  <si>
    <t>*7,981</t>
  </si>
  <si>
    <t>*14,972</t>
  </si>
  <si>
    <t>*7,462</t>
  </si>
  <si>
    <t>*6,404</t>
  </si>
  <si>
    <t>*3,653</t>
  </si>
  <si>
    <t>*190</t>
  </si>
  <si>
    <t>*31</t>
  </si>
  <si>
    <t>*41</t>
  </si>
  <si>
    <t>*15</t>
  </si>
  <si>
    <t>*7</t>
  </si>
  <si>
    <t>*5</t>
  </si>
  <si>
    <t>**2,002</t>
  </si>
  <si>
    <t>**2,001</t>
  </si>
  <si>
    <t>**10,333</t>
  </si>
  <si>
    <t>**9</t>
  </si>
  <si>
    <t>**383,141</t>
  </si>
  <si>
    <t>**8%</t>
  </si>
  <si>
    <t>**19%</t>
  </si>
  <si>
    <t>**39%</t>
  </si>
  <si>
    <t>**76%</t>
  </si>
  <si>
    <t>**11%</t>
  </si>
  <si>
    <t>**6%</t>
  </si>
  <si>
    <t>*66%</t>
  </si>
  <si>
    <t>*20%</t>
  </si>
  <si>
    <t>*80%</t>
  </si>
  <si>
    <t>*86%</t>
  </si>
  <si>
    <t>*40%</t>
  </si>
  <si>
    <t>*75%</t>
  </si>
  <si>
    <t>*82%</t>
  </si>
  <si>
    <t>**59%</t>
  </si>
  <si>
    <t>**13%</t>
  </si>
  <si>
    <t>**12%</t>
  </si>
  <si>
    <t>**15%</t>
  </si>
  <si>
    <t>Source: IRS, Statistics of Income, Individual Complete Report 2004, Publication 1304, September 2006.</t>
  </si>
  <si>
    <t>Deduction Type by Marital Status, 2005</t>
  </si>
  <si>
    <t>**727,817</t>
  </si>
  <si>
    <t>**37,299</t>
  </si>
  <si>
    <t>**33,999</t>
  </si>
  <si>
    <t>**91%</t>
  </si>
  <si>
    <t>**554,383</t>
  </si>
  <si>
    <t>**180,778</t>
  </si>
  <si>
    <t>**994</t>
  </si>
  <si>
    <t>**21%</t>
  </si>
  <si>
    <t>*3,312</t>
  </si>
  <si>
    <t>*6,536</t>
  </si>
  <si>
    <t>*4,934</t>
  </si>
  <si>
    <t>*3,326</t>
  </si>
  <si>
    <t>*4,000</t>
  </si>
  <si>
    <t>**21,690</t>
  </si>
  <si>
    <t>**2,524</t>
  </si>
  <si>
    <t>**12,811</t>
  </si>
  <si>
    <t>**2,251</t>
  </si>
  <si>
    <t>*25%</t>
  </si>
  <si>
    <t>*49%</t>
  </si>
  <si>
    <t>**89%</t>
  </si>
  <si>
    <t>**9,364</t>
  </si>
  <si>
    <t>**92</t>
  </si>
  <si>
    <t>*51%</t>
  </si>
  <si>
    <t>**38%</t>
  </si>
  <si>
    <t>**4%</t>
  </si>
  <si>
    <t>Source: IRS, Statistics of Income Division, July 2007</t>
  </si>
  <si>
    <t>Deduction Type by Marital Status, 2006</t>
  </si>
  <si>
    <t>Source: IRS, Statistics of Income Division, July 2008</t>
  </si>
  <si>
    <t>**570,605</t>
  </si>
  <si>
    <t>**46,147</t>
  </si>
  <si>
    <t>**469,933</t>
  </si>
  <si>
    <t>**43,414</t>
  </si>
  <si>
    <t>**82%</t>
  </si>
  <si>
    <t>**94%</t>
  </si>
  <si>
    <t>*2%</t>
  </si>
  <si>
    <t>**56%</t>
  </si>
  <si>
    <t>**20,072</t>
  </si>
  <si>
    <t>**11,178</t>
  </si>
  <si>
    <t>*78%</t>
  </si>
  <si>
    <t>*72%</t>
  </si>
  <si>
    <t>*91%</t>
  </si>
  <si>
    <t>*5,939</t>
  </si>
  <si>
    <t>*3,302</t>
  </si>
  <si>
    <t>*6,943</t>
  </si>
  <si>
    <t>*88%</t>
  </si>
  <si>
    <t>**44%</t>
  </si>
  <si>
    <t>*73%</t>
  </si>
  <si>
    <t>*3,664</t>
  </si>
  <si>
    <t>*4,649</t>
  </si>
  <si>
    <t>*7,283</t>
  </si>
  <si>
    <t>*3,621</t>
  </si>
  <si>
    <t>*1,644</t>
  </si>
  <si>
    <t>*22%</t>
  </si>
  <si>
    <t>*28%</t>
  </si>
  <si>
    <t>*9%</t>
  </si>
  <si>
    <t>*1,660</t>
  </si>
  <si>
    <t>*1,287</t>
  </si>
  <si>
    <t>*650</t>
  </si>
  <si>
    <t>*18%</t>
  </si>
  <si>
    <t>*12%</t>
  </si>
  <si>
    <t>*27%</t>
  </si>
  <si>
    <t>*1,007</t>
  </si>
  <si>
    <t>*1,018</t>
  </si>
  <si>
    <t>*1,352</t>
  </si>
  <si>
    <t>*7,598</t>
  </si>
  <si>
    <t>*4,589</t>
  </si>
  <si>
    <t>*7,593</t>
  </si>
  <si>
    <t>*5,656</t>
  </si>
  <si>
    <t>*8,301</t>
  </si>
  <si>
    <t>*4,973</t>
  </si>
  <si>
    <t>**0%</t>
  </si>
  <si>
    <t>Percentage</t>
  </si>
  <si>
    <t>Deduction Type by Marital Status, 2007</t>
  </si>
  <si>
    <t>[1] The total number of returns does not include the returns filed by individuals to only receive the economic stimulus payment and who had no other reason to file.</t>
  </si>
  <si>
    <t>of returns [1]</t>
  </si>
  <si>
    <t>Source: IRS, Statistics of Income Division, July 2009</t>
  </si>
  <si>
    <t>Deduction Type by Marital Status, 2008</t>
  </si>
  <si>
    <t>Source: IRS, Statistics of Income Division, July 2010</t>
  </si>
  <si>
    <t>Deduction Type by Marital Status, 2009</t>
  </si>
  <si>
    <t>Returns of heads of household</t>
  </si>
  <si>
    <t>n.a.</t>
  </si>
  <si>
    <t>Source: IRS, Statistics of Income Division, July 2011</t>
  </si>
  <si>
    <t xml:space="preserve">n.a.: Not applicable. </t>
  </si>
  <si>
    <t>Deduction Type by Marital Status, 2010</t>
  </si>
  <si>
    <t>* 971</t>
  </si>
  <si>
    <t>Source: IRS, Statistics of Income Division, July 2012</t>
  </si>
  <si>
    <t>Deduction Type by Marital Status, 2011</t>
  </si>
  <si>
    <t>Source: IRS, Statistics of Income Division, July 2013</t>
  </si>
  <si>
    <t>Deduction Type by Marital Status, 2012</t>
  </si>
  <si>
    <t>** 598,347</t>
  </si>
  <si>
    <t>** 16,178</t>
  </si>
  <si>
    <t>** 446,460</t>
  </si>
  <si>
    <t>** 52,238</t>
  </si>
  <si>
    <t>* 3,985</t>
  </si>
  <si>
    <t>* 2,987</t>
  </si>
  <si>
    <t>* 4,949</t>
  </si>
  <si>
    <t>* 2,988</t>
  </si>
  <si>
    <t>* 1,687</t>
  </si>
  <si>
    <t>* 6,991</t>
  </si>
  <si>
    <t>** 18,865</t>
  </si>
  <si>
    <t>** 313</t>
  </si>
  <si>
    <t>* 999</t>
  </si>
  <si>
    <t>* 947</t>
  </si>
  <si>
    <t>* 8</t>
  </si>
  <si>
    <t>* 351</t>
  </si>
  <si>
    <t>* 1,999</t>
  </si>
  <si>
    <t>** 12,470</t>
  </si>
  <si>
    <t>** 2,114</t>
  </si>
  <si>
    <t>* 2,986</t>
  </si>
  <si>
    <t>* 1,988</t>
  </si>
  <si>
    <t>* 4,002</t>
  </si>
  <si>
    <t>* 2,980</t>
  </si>
  <si>
    <t>* 1,335</t>
  </si>
  <si>
    <t>* 4,992</t>
  </si>
  <si>
    <t>* 1,019</t>
  </si>
  <si>
    <t>Source: IRS, Statistics of Income Division, July 2014</t>
  </si>
  <si>
    <t>Deduction Type by Marital Status, 2013</t>
  </si>
  <si>
    <t>** 676,317</t>
  </si>
  <si>
    <t>** 94,246</t>
  </si>
  <si>
    <t>** 440,341</t>
  </si>
  <si>
    <t>** 32,089</t>
  </si>
  <si>
    <t>* 5,002</t>
  </si>
  <si>
    <t>* 2,995</t>
  </si>
  <si>
    <t>* 7,027</t>
  </si>
  <si>
    <t>* 4,008</t>
  </si>
  <si>
    <t>* 3,990</t>
  </si>
  <si>
    <t>* 5,333</t>
  </si>
  <si>
    <t>* 7,009</t>
  </si>
  <si>
    <t>** 22,923</t>
  </si>
  <si>
    <t>* 119</t>
  </si>
  <si>
    <t>* 11</t>
  </si>
  <si>
    <t>* 42</t>
  </si>
  <si>
    <t>* 4</t>
  </si>
  <si>
    <t>* 993</t>
  </si>
  <si>
    <t>* 3</t>
  </si>
  <si>
    <t>** 1,007</t>
  </si>
  <si>
    <t>* 2,022</t>
  </si>
  <si>
    <t>** 12,323</t>
  </si>
  <si>
    <t>* 41</t>
  </si>
  <si>
    <t>* 4,009</t>
  </si>
  <si>
    <t>* 7,024</t>
  </si>
  <si>
    <t>* 3,989</t>
  </si>
  <si>
    <t>* 4,327</t>
  </si>
  <si>
    <t>* 4,987</t>
  </si>
  <si>
    <t>** 984</t>
  </si>
  <si>
    <t>Source: IRS, Statistics of Income Division, July 2015</t>
  </si>
  <si>
    <t>Deduction Type by Marital Status, 2014</t>
  </si>
  <si>
    <t>Source: IRS, Statistics of Income Division, July 2016</t>
  </si>
  <si>
    <t>Source: IRS, Statistics of Income Division, August 2018</t>
  </si>
  <si>
    <t>http://www.irs.gov/uac/SOI-Tax-Stats-Individual-Income-Tax-Returns-Publication-1304-(Complete-Report)</t>
  </si>
  <si>
    <t>Table 1.2</t>
  </si>
  <si>
    <t>Deduction Type by Marital Status, Tax Year 2016</t>
  </si>
  <si>
    <t>Returns of married persons filing jointly and returns of surviving spouses</t>
  </si>
  <si>
    <t>Returns of heads of households</t>
  </si>
  <si>
    <t>Deduction Type by Marital Status, Tax Year 2017</t>
  </si>
  <si>
    <t>Source: IRS, Statistics of Income Division, September 2019.</t>
  </si>
  <si>
    <t>Deduction Type by Marital Status, Tax Year 2018</t>
  </si>
  <si>
    <t>Source: IRS, Statistics of Income Division, September 2020.</t>
  </si>
  <si>
    <t>Deduction Type by Marital Status, Tax Year 2019</t>
  </si>
  <si>
    <t>Size of adjusted
gross income</t>
  </si>
  <si>
    <t>Number
of
returns</t>
  </si>
  <si>
    <t>Total itemized deductions</t>
  </si>
  <si>
    <t>Amount</t>
  </si>
  <si>
    <t>Source: IRS, Statistics of Income Division, September November 2021.</t>
  </si>
  <si>
    <t>https://www.irs.gov/statistics/soi-tax-stats-individual-income-tax-returns-complete-report-publication-1304</t>
  </si>
  <si>
    <t>Deduction Type by Marital Status, Tax Year 2020</t>
  </si>
  <si>
    <t>Source: IRS, Statistics of Income Division, September November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</si>
</sst>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#,##0&quot;  &quot;;\-#,##0&quot;  &quot;;;@&quot;  &quot;"/>
    <numFmt numFmtId="165" formatCode=";\(#\);;"/>
    <numFmt numFmtId="166" formatCode="#,##0&quot;   &quot;;\-#,##0&quot;   &quot;;;@&quot;   &quot;"/>
    <numFmt numFmtId="167" formatCode="#,##0&quot;   &quot;;\-#,##0&quot;   &quot;;0&quot;   &quot;;@&quot;   &quot;"/>
    <numFmt numFmtId="168" formatCode="#,##0&quot;    &quot;;\-#,##0&quot;    &quot;;;@&quot;    &quot;"/>
    <numFmt numFmtId="169" formatCode="[$-409]d\-mmm\-yy;@"/>
    <numFmt numFmtId="170" formatCode="#,##0&quot;  &quot;;\-#,##0&quot;  &quot;;&quot;--  &quot;;@&quot;  &quot;"/>
    <numFmt numFmtId="171" formatCode="#,##0%&quot;  &quot;;\-#,##0%&quot;  &quot;;&quot;--  &quot;;@&quot;  &quot;"/>
    <numFmt numFmtId="172" formatCode="&quot;**&quot;#,##0&quot;  &quot;;&quot;**&quot;\-#,##0&quot;  &quot;;&quot;--  &quot;;@&quot;  &quot;"/>
    <numFmt numFmtId="173" formatCode="&quot;**&quot;#,##0%&quot;  &quot;;&quot;**&quot;\-#,##0%&quot;  &quot;;&quot;--  &quot;;@&quot;  &quot;"/>
    <numFmt numFmtId="174" formatCode="&quot;*&quot;#,##0&quot;  &quot;;&quot;*&quot;\-#,##0&quot;  &quot;;&quot;--  &quot;;@&quot;  &quot;"/>
    <numFmt numFmtId="175" formatCode="&quot;*&quot;#,##0%&quot;  &quot;;&quot;*&quot;\-#,##0%&quot;  &quot;;&quot;--  &quot;;@&quot;  &quot;"/>
    <numFmt numFmtId="176" formatCode="&quot;** &quot;#,##0;&quot;** &quot;\-#,##0;&quot;**&quot;;&quot;**&quot;@\ "/>
    <numFmt numFmtId="177" formatCode="&quot;* &quot;#,##0;&quot;* &quot;\-#,##0;&quot;*&quot;;&quot;* &quot;@"/>
    <numFmt numFmtId="178" formatCode="0.0"/>
    <numFmt numFmtId="179" formatCode="0.0%"/>
    <numFmt numFmtId="180" formatCode="_(* #,##0_);_(* \(#,##0\);_(* &quot;-&quot;??_);_(@_)"/>
    <numFmt numFmtId="181" formatCode="&quot;* &quot;#,##0;&quot;* &quot;\-#,##0;&quot;* 0&quot;;&quot;* &quot;@"/>
    <numFmt numFmtId="182" formatCode="&quot;   &quot;@"/>
  </numFmts>
  <fonts count="18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Avenir LT Std 65 Medium"/>
      <family val="2"/>
    </font>
    <font>
      <sz val="10"/>
      <name val="Avenir LT Std 65 Medium"/>
      <family val="2"/>
    </font>
    <font>
      <sz val="9"/>
      <name val="Avenir LT Std 65 Medium"/>
      <family val="2"/>
    </font>
    <font>
      <b/>
      <sz val="9"/>
      <name val="Avenir LT Std 65 Medium"/>
      <family val="2"/>
    </font>
    <font>
      <sz val="6"/>
      <name val="Avenir LT Std 65 Medium"/>
      <family val="2"/>
    </font>
    <font>
      <sz val="7"/>
      <name val="Avenir LT Std 65 Medium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Courier New"/>
      <family val="3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4">
    <xf numFmtId="0" fontId="0" fillId="0" borderId="0" xfId="0"/>
    <xf numFmtId="169" fontId="5" fillId="0" borderId="0" xfId="0" applyNumberFormat="1" applyFont="1" applyAlignment="1">
      <alignment horizontal="left"/>
    </xf>
    <xf numFmtId="0" fontId="6" fillId="0" borderId="0" xfId="0" applyFont="1"/>
    <xf numFmtId="0" fontId="5" fillId="0" borderId="0" xfId="4" applyFont="1" applyAlignment="1">
      <alignment horizontal="centerContinuous"/>
    </xf>
    <xf numFmtId="0" fontId="6" fillId="0" borderId="0" xfId="4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4" applyFont="1" applyBorder="1"/>
    <xf numFmtId="0" fontId="6" fillId="0" borderId="0" xfId="4" applyFont="1" applyAlignment="1">
      <alignment horizontal="right"/>
    </xf>
    <xf numFmtId="0" fontId="7" fillId="0" borderId="6" xfId="4" applyFont="1" applyBorder="1"/>
    <xf numFmtId="0" fontId="7" fillId="0" borderId="7" xfId="4" applyFont="1" applyBorder="1" applyAlignment="1">
      <alignment horizontal="centerContinuous" vertical="center"/>
    </xf>
    <xf numFmtId="0" fontId="7" fillId="0" borderId="8" xfId="4" applyFont="1" applyBorder="1" applyAlignment="1">
      <alignment horizontal="centerContinuous"/>
    </xf>
    <xf numFmtId="0" fontId="7" fillId="0" borderId="0" xfId="4" applyFont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9" xfId="4" applyFont="1" applyBorder="1" applyAlignment="1">
      <alignment horizontal="centerContinuous" vertical="center"/>
    </xf>
    <xf numFmtId="0" fontId="7" fillId="0" borderId="10" xfId="4" applyFont="1" applyBorder="1" applyAlignment="1">
      <alignment horizontal="centerContinuous" vertical="center"/>
    </xf>
    <xf numFmtId="0" fontId="7" fillId="0" borderId="11" xfId="4" applyFont="1" applyBorder="1" applyAlignment="1">
      <alignment horizontal="centerContinuous"/>
    </xf>
    <xf numFmtId="0" fontId="7" fillId="0" borderId="0" xfId="4" applyFont="1" applyAlignment="1">
      <alignment horizontal="center" vertical="top"/>
    </xf>
    <xf numFmtId="0" fontId="7" fillId="0" borderId="12" xfId="4" applyFont="1" applyBorder="1"/>
    <xf numFmtId="0" fontId="7" fillId="0" borderId="13" xfId="4" applyFont="1" applyBorder="1" applyAlignment="1">
      <alignment horizontal="center" vertical="top"/>
    </xf>
    <xf numFmtId="0" fontId="7" fillId="0" borderId="9" xfId="4" applyFont="1" applyBorder="1" applyAlignment="1">
      <alignment horizontal="center" vertical="top"/>
    </xf>
    <xf numFmtId="0" fontId="7" fillId="0" borderId="9" xfId="4" applyFont="1" applyBorder="1" applyAlignment="1">
      <alignment horizontal="center" vertical="center"/>
    </xf>
    <xf numFmtId="179" fontId="6" fillId="0" borderId="0" xfId="6" applyNumberFormat="1" applyFont="1"/>
    <xf numFmtId="0" fontId="7" fillId="0" borderId="0" xfId="4" applyFont="1" applyBorder="1"/>
    <xf numFmtId="0" fontId="7" fillId="0" borderId="14" xfId="4" applyFont="1" applyBorder="1" applyAlignment="1">
      <alignment horizontal="center" vertical="top"/>
    </xf>
    <xf numFmtId="0" fontId="7" fillId="0" borderId="14" xfId="4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/>
    <xf numFmtId="0" fontId="8" fillId="0" borderId="0" xfId="4" applyNumberFormat="1" applyFont="1"/>
    <xf numFmtId="3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0" fontId="7" fillId="0" borderId="0" xfId="4" applyNumberFormat="1" applyFont="1" applyAlignment="1">
      <alignment horizontal="left" indent="1"/>
    </xf>
    <xf numFmtId="3" fontId="7" fillId="0" borderId="1" xfId="0" applyNumberFormat="1" applyFont="1" applyBorder="1" applyAlignment="1">
      <alignment horizontal="right"/>
    </xf>
    <xf numFmtId="178" fontId="7" fillId="0" borderId="1" xfId="0" applyNumberFormat="1" applyFont="1" applyBorder="1" applyAlignment="1">
      <alignment horizontal="right"/>
    </xf>
    <xf numFmtId="0" fontId="7" fillId="0" borderId="0" xfId="4" applyNumberFormat="1" applyFont="1" applyBorder="1" applyAlignment="1">
      <alignment horizontal="left" indent="1"/>
    </xf>
    <xf numFmtId="3" fontId="7" fillId="0" borderId="7" xfId="4" applyNumberFormat="1" applyFont="1" applyBorder="1" applyAlignment="1">
      <alignment horizontal="centerContinuous" vertical="center"/>
    </xf>
    <xf numFmtId="178" fontId="7" fillId="0" borderId="14" xfId="4" applyNumberFormat="1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right"/>
    </xf>
    <xf numFmtId="0" fontId="7" fillId="0" borderId="12" xfId="4" applyNumberFormat="1" applyFont="1" applyBorder="1" applyAlignment="1">
      <alignment horizontal="left" indent="1"/>
    </xf>
    <xf numFmtId="1" fontId="7" fillId="0" borderId="9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178" fontId="7" fillId="0" borderId="13" xfId="0" applyNumberFormat="1" applyFont="1" applyBorder="1" applyAlignment="1">
      <alignment horizontal="right"/>
    </xf>
    <xf numFmtId="178" fontId="7" fillId="0" borderId="9" xfId="0" applyNumberFormat="1" applyFont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0" xfId="4" applyFont="1" applyAlignment="1">
      <alignment horizontal="right"/>
    </xf>
    <xf numFmtId="0" fontId="7" fillId="0" borderId="0" xfId="4" applyFont="1"/>
    <xf numFmtId="0" fontId="7" fillId="0" borderId="0" xfId="0" applyFont="1"/>
    <xf numFmtId="49" fontId="7" fillId="0" borderId="0" xfId="0" applyNumberFormat="1" applyFont="1" applyAlignment="1"/>
    <xf numFmtId="176" fontId="7" fillId="0" borderId="1" xfId="0" applyNumberFormat="1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180" fontId="7" fillId="0" borderId="1" xfId="1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right"/>
    </xf>
    <xf numFmtId="177" fontId="7" fillId="0" borderId="9" xfId="0" applyNumberFormat="1" applyFont="1" applyBorder="1" applyAlignment="1">
      <alignment horizontal="right"/>
    </xf>
    <xf numFmtId="177" fontId="7" fillId="0" borderId="13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76" fontId="7" fillId="0" borderId="9" xfId="0" applyNumberFormat="1" applyFont="1" applyBorder="1" applyAlignment="1">
      <alignment horizontal="right"/>
    </xf>
    <xf numFmtId="176" fontId="7" fillId="0" borderId="13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170" fontId="8" fillId="0" borderId="1" xfId="0" applyNumberFormat="1" applyFont="1" applyBorder="1" applyAlignment="1">
      <alignment horizontal="right"/>
    </xf>
    <xf numFmtId="171" fontId="8" fillId="0" borderId="1" xfId="0" applyNumberFormat="1" applyFont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1" fontId="7" fillId="0" borderId="1" xfId="0" applyNumberFormat="1" applyFont="1" applyBorder="1" applyAlignment="1">
      <alignment horizontal="right"/>
    </xf>
    <xf numFmtId="172" fontId="7" fillId="0" borderId="1" xfId="0" applyNumberFormat="1" applyFont="1" applyBorder="1" applyAlignment="1">
      <alignment horizontal="right"/>
    </xf>
    <xf numFmtId="173" fontId="7" fillId="0" borderId="1" xfId="0" applyNumberFormat="1" applyFont="1" applyBorder="1" applyAlignment="1">
      <alignment horizontal="right"/>
    </xf>
    <xf numFmtId="170" fontId="7" fillId="0" borderId="9" xfId="0" applyNumberFormat="1" applyFont="1" applyBorder="1" applyAlignment="1">
      <alignment horizontal="right"/>
    </xf>
    <xf numFmtId="171" fontId="7" fillId="0" borderId="9" xfId="0" applyNumberFormat="1" applyFont="1" applyBorder="1" applyAlignment="1">
      <alignment horizontal="right"/>
    </xf>
    <xf numFmtId="174" fontId="7" fillId="0" borderId="1" xfId="0" applyNumberFormat="1" applyFont="1" applyBorder="1" applyAlignment="1">
      <alignment horizontal="right"/>
    </xf>
    <xf numFmtId="175" fontId="7" fillId="0" borderId="1" xfId="0" applyNumberFormat="1" applyFont="1" applyBorder="1" applyAlignment="1">
      <alignment horizontal="right"/>
    </xf>
    <xf numFmtId="174" fontId="7" fillId="0" borderId="9" xfId="0" applyNumberFormat="1" applyFont="1" applyBorder="1" applyAlignment="1">
      <alignment horizontal="right"/>
    </xf>
    <xf numFmtId="174" fontId="7" fillId="0" borderId="13" xfId="0" applyNumberFormat="1" applyFont="1" applyBorder="1" applyAlignment="1">
      <alignment horizontal="right"/>
    </xf>
    <xf numFmtId="175" fontId="7" fillId="0" borderId="13" xfId="0" applyNumberFormat="1" applyFont="1" applyBorder="1" applyAlignment="1">
      <alignment horizontal="right"/>
    </xf>
    <xf numFmtId="171" fontId="7" fillId="0" borderId="13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17" xfId="4" applyFont="1" applyBorder="1" applyAlignment="1">
      <alignment horizontal="centerContinuous"/>
    </xf>
    <xf numFmtId="0" fontId="7" fillId="0" borderId="12" xfId="4" applyFont="1" applyBorder="1" applyAlignment="1">
      <alignment horizontal="centerContinuous"/>
    </xf>
    <xf numFmtId="0" fontId="7" fillId="0" borderId="0" xfId="0" applyFont="1" applyBorder="1"/>
    <xf numFmtId="0" fontId="7" fillId="0" borderId="18" xfId="4" applyFont="1" applyBorder="1" applyAlignment="1">
      <alignment horizontal="centerContinuous"/>
    </xf>
    <xf numFmtId="0" fontId="7" fillId="0" borderId="0" xfId="4" applyFont="1" applyBorder="1" applyAlignment="1">
      <alignment horizontal="center"/>
    </xf>
    <xf numFmtId="0" fontId="7" fillId="0" borderId="2" xfId="4" applyFont="1" applyBorder="1"/>
    <xf numFmtId="0" fontId="7" fillId="0" borderId="1" xfId="4" applyFont="1" applyBorder="1"/>
    <xf numFmtId="0" fontId="7" fillId="0" borderId="13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top"/>
    </xf>
    <xf numFmtId="0" fontId="7" fillId="0" borderId="1" xfId="4" applyFont="1" applyBorder="1" applyAlignment="1">
      <alignment horizontal="center" vertical="top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4" xfId="0" applyFont="1" applyBorder="1"/>
    <xf numFmtId="0" fontId="7" fillId="0" borderId="25" xfId="0" applyFont="1" applyBorder="1"/>
    <xf numFmtId="164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9" fontId="8" fillId="0" borderId="1" xfId="6" applyFont="1" applyBorder="1" applyAlignment="1">
      <alignment horizontal="center"/>
    </xf>
    <xf numFmtId="9" fontId="8" fillId="0" borderId="2" xfId="6" applyFont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 indent="1"/>
    </xf>
    <xf numFmtId="168" fontId="7" fillId="0" borderId="2" xfId="0" applyNumberFormat="1" applyFont="1" applyBorder="1" applyAlignment="1">
      <alignment horizontal="right" indent="1"/>
    </xf>
    <xf numFmtId="9" fontId="7" fillId="0" borderId="1" xfId="6" applyFont="1" applyBorder="1" applyAlignment="1">
      <alignment horizontal="center"/>
    </xf>
    <xf numFmtId="9" fontId="7" fillId="0" borderId="2" xfId="6" applyFont="1" applyBorder="1" applyAlignment="1">
      <alignment horizontal="center"/>
    </xf>
    <xf numFmtId="166" fontId="7" fillId="0" borderId="5" xfId="0" applyNumberFormat="1" applyFont="1" applyBorder="1" applyAlignment="1">
      <alignment horizontal="right"/>
    </xf>
    <xf numFmtId="9" fontId="7" fillId="0" borderId="5" xfId="6" applyFont="1" applyBorder="1" applyAlignment="1">
      <alignment horizontal="center"/>
    </xf>
    <xf numFmtId="0" fontId="7" fillId="0" borderId="20" xfId="4" applyFont="1" applyBorder="1"/>
    <xf numFmtId="0" fontId="7" fillId="0" borderId="21" xfId="4" applyFont="1" applyBorder="1" applyAlignment="1">
      <alignment horizontal="centerContinuous" vertical="center"/>
    </xf>
    <xf numFmtId="0" fontId="7" fillId="0" borderId="22" xfId="4" applyFont="1" applyBorder="1" applyAlignment="1">
      <alignment horizontal="centerContinuous"/>
    </xf>
    <xf numFmtId="0" fontId="7" fillId="0" borderId="23" xfId="4" applyFont="1" applyBorder="1" applyAlignment="1">
      <alignment horizontal="centerContinuous"/>
    </xf>
    <xf numFmtId="0" fontId="7" fillId="0" borderId="3" xfId="4" applyNumberFormat="1" applyFont="1" applyBorder="1" applyAlignment="1">
      <alignment horizontal="left" indent="1"/>
    </xf>
    <xf numFmtId="9" fontId="7" fillId="0" borderId="4" xfId="6" applyFont="1" applyBorder="1" applyAlignment="1">
      <alignment horizontal="center"/>
    </xf>
    <xf numFmtId="167" fontId="8" fillId="0" borderId="1" xfId="0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6" fontId="7" fillId="0" borderId="9" xfId="0" applyNumberFormat="1" applyFont="1" applyBorder="1" applyAlignment="1">
      <alignment horizontal="right"/>
    </xf>
    <xf numFmtId="168" fontId="7" fillId="0" borderId="9" xfId="0" applyNumberFormat="1" applyFont="1" applyBorder="1" applyAlignment="1">
      <alignment horizontal="right" indent="1"/>
    </xf>
    <xf numFmtId="168" fontId="7" fillId="0" borderId="13" xfId="0" applyNumberFormat="1" applyFont="1" applyBorder="1" applyAlignment="1">
      <alignment horizontal="right" indent="1"/>
    </xf>
    <xf numFmtId="167" fontId="7" fillId="0" borderId="9" xfId="0" applyNumberFormat="1" applyFont="1" applyBorder="1" applyAlignment="1">
      <alignment horizontal="right"/>
    </xf>
    <xf numFmtId="9" fontId="7" fillId="0" borderId="13" xfId="6" applyFont="1" applyBorder="1" applyAlignment="1">
      <alignment horizontal="center"/>
    </xf>
    <xf numFmtId="9" fontId="7" fillId="0" borderId="9" xfId="6" applyFont="1" applyBorder="1" applyAlignment="1">
      <alignment horizontal="center"/>
    </xf>
    <xf numFmtId="0" fontId="6" fillId="0" borderId="0" xfId="0" applyFont="1" applyBorder="1"/>
    <xf numFmtId="0" fontId="7" fillId="0" borderId="12" xfId="4" applyFont="1" applyBorder="1" applyAlignment="1">
      <alignment horizontal="centerContinuous" vertical="center"/>
    </xf>
    <xf numFmtId="167" fontId="7" fillId="0" borderId="5" xfId="0" applyNumberFormat="1" applyFont="1" applyBorder="1" applyAlignment="1">
      <alignment horizontal="right"/>
    </xf>
    <xf numFmtId="166" fontId="7" fillId="0" borderId="1" xfId="0" quotePrefix="1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0" fontId="6" fillId="0" borderId="0" xfId="4" applyFont="1"/>
    <xf numFmtId="0" fontId="8" fillId="0" borderId="0" xfId="4" applyFont="1"/>
    <xf numFmtId="165" fontId="7" fillId="0" borderId="0" xfId="4" applyNumberFormat="1" applyFont="1"/>
    <xf numFmtId="164" fontId="7" fillId="0" borderId="0" xfId="0" applyNumberFormat="1" applyFont="1" applyBorder="1" applyAlignment="1">
      <alignment horizontal="right"/>
    </xf>
    <xf numFmtId="0" fontId="7" fillId="0" borderId="1" xfId="4" applyFont="1" applyBorder="1" applyAlignment="1">
      <alignment horizontal="centerContinuous" vertical="center"/>
    </xf>
    <xf numFmtId="0" fontId="7" fillId="0" borderId="0" xfId="4" applyFont="1" applyBorder="1" applyAlignment="1">
      <alignment horizontal="centerContinuous"/>
    </xf>
    <xf numFmtId="164" fontId="7" fillId="0" borderId="0" xfId="4" applyNumberFormat="1" applyFont="1"/>
    <xf numFmtId="0" fontId="6" fillId="0" borderId="0" xfId="4" applyNumberFormat="1" applyFont="1" applyAlignment="1">
      <alignment horizontal="left" indent="1"/>
    </xf>
    <xf numFmtId="167" fontId="6" fillId="0" borderId="1" xfId="0" applyNumberFormat="1" applyFont="1" applyBorder="1" applyAlignment="1">
      <alignment horizontal="right"/>
    </xf>
    <xf numFmtId="9" fontId="6" fillId="0" borderId="1" xfId="6" applyFont="1" applyBorder="1" applyAlignment="1">
      <alignment horizontal="center"/>
    </xf>
    <xf numFmtId="0" fontId="6" fillId="0" borderId="0" xfId="4" applyNumberFormat="1" applyFont="1" applyBorder="1" applyAlignment="1">
      <alignment horizontal="left" indent="1"/>
    </xf>
    <xf numFmtId="9" fontId="6" fillId="0" borderId="2" xfId="6" applyFont="1" applyBorder="1" applyAlignment="1">
      <alignment horizontal="center"/>
    </xf>
    <xf numFmtId="0" fontId="6" fillId="0" borderId="3" xfId="4" applyNumberFormat="1" applyFont="1" applyBorder="1" applyAlignment="1">
      <alignment horizontal="left" indent="1"/>
    </xf>
    <xf numFmtId="167" fontId="6" fillId="0" borderId="5" xfId="0" applyNumberFormat="1" applyFont="1" applyBorder="1" applyAlignment="1">
      <alignment horizontal="right"/>
    </xf>
    <xf numFmtId="9" fontId="6" fillId="0" borderId="4" xfId="6" applyFont="1" applyBorder="1" applyAlignment="1">
      <alignment horizontal="center"/>
    </xf>
    <xf numFmtId="9" fontId="6" fillId="0" borderId="5" xfId="6" applyFont="1" applyBorder="1" applyAlignment="1">
      <alignment horizontal="center"/>
    </xf>
    <xf numFmtId="3" fontId="6" fillId="0" borderId="0" xfId="4" applyNumberFormat="1" applyFont="1" applyBorder="1" applyAlignment="1">
      <alignment horizontal="right"/>
    </xf>
    <xf numFmtId="9" fontId="6" fillId="0" borderId="0" xfId="6" applyFont="1" applyBorder="1" applyAlignment="1">
      <alignment horizontal="center"/>
    </xf>
    <xf numFmtId="3" fontId="6" fillId="0" borderId="0" xfId="4" applyNumberFormat="1" applyFont="1" applyBorder="1" applyAlignment="1"/>
    <xf numFmtId="0" fontId="6" fillId="0" borderId="0" xfId="0" applyFont="1" applyAlignment="1"/>
    <xf numFmtId="49" fontId="6" fillId="0" borderId="0" xfId="0" applyNumberFormat="1" applyFont="1" applyAlignment="1"/>
    <xf numFmtId="166" fontId="7" fillId="0" borderId="1" xfId="0" quotePrefix="1" applyNumberFormat="1" applyFont="1" applyBorder="1" applyAlignment="1">
      <alignment horizontal="right"/>
    </xf>
    <xf numFmtId="9" fontId="6" fillId="0" borderId="0" xfId="6" applyFont="1" applyBorder="1" applyAlignment="1">
      <alignment horizontal="right"/>
    </xf>
    <xf numFmtId="0" fontId="9" fillId="0" borderId="0" xfId="4" applyFont="1" applyAlignment="1">
      <alignment horizontal="centerContinuous"/>
    </xf>
    <xf numFmtId="0" fontId="10" fillId="0" borderId="0" xfId="4" applyFont="1" applyAlignment="1">
      <alignment horizontal="centerContinuous"/>
    </xf>
    <xf numFmtId="0" fontId="10" fillId="0" borderId="0" xfId="4" applyFont="1"/>
    <xf numFmtId="0" fontId="9" fillId="0" borderId="0" xfId="4" applyFont="1" applyAlignment="1">
      <alignment horizontal="right"/>
    </xf>
    <xf numFmtId="0" fontId="10" fillId="0" borderId="0" xfId="4" applyFont="1" applyBorder="1"/>
    <xf numFmtId="164" fontId="8" fillId="0" borderId="1" xfId="5" applyNumberFormat="1" applyFont="1" applyBorder="1" applyAlignment="1">
      <alignment horizontal="right"/>
    </xf>
    <xf numFmtId="166" fontId="8" fillId="0" borderId="1" xfId="5" applyNumberFormat="1" applyFont="1" applyBorder="1" applyAlignment="1">
      <alignment horizontal="right"/>
    </xf>
    <xf numFmtId="164" fontId="7" fillId="0" borderId="1" xfId="5" applyNumberFormat="1" applyFont="1" applyBorder="1" applyAlignment="1">
      <alignment horizontal="right"/>
    </xf>
    <xf numFmtId="166" fontId="7" fillId="0" borderId="1" xfId="5" applyNumberFormat="1" applyFont="1" applyBorder="1" applyAlignment="1">
      <alignment horizontal="right"/>
    </xf>
    <xf numFmtId="166" fontId="7" fillId="0" borderId="5" xfId="5" applyNumberFormat="1" applyFont="1" applyBorder="1" applyAlignment="1">
      <alignment horizontal="right"/>
    </xf>
    <xf numFmtId="167" fontId="8" fillId="0" borderId="1" xfId="5" applyNumberFormat="1" applyFont="1" applyBorder="1" applyAlignment="1">
      <alignment horizontal="right"/>
    </xf>
    <xf numFmtId="167" fontId="7" fillId="0" borderId="1" xfId="5" applyNumberFormat="1" applyFont="1" applyBorder="1" applyAlignment="1">
      <alignment horizontal="right"/>
    </xf>
    <xf numFmtId="167" fontId="6" fillId="0" borderId="1" xfId="5" applyNumberFormat="1" applyFont="1" applyBorder="1" applyAlignment="1">
      <alignment horizontal="right"/>
    </xf>
    <xf numFmtId="164" fontId="6" fillId="0" borderId="1" xfId="5" applyNumberFormat="1" applyFont="1" applyBorder="1" applyAlignment="1">
      <alignment horizontal="right"/>
    </xf>
    <xf numFmtId="166" fontId="6" fillId="0" borderId="1" xfId="5" applyNumberFormat="1" applyFont="1" applyBorder="1" applyAlignment="1">
      <alignment horizontal="right"/>
    </xf>
    <xf numFmtId="166" fontId="6" fillId="0" borderId="5" xfId="5" applyNumberFormat="1" applyFont="1" applyBorder="1" applyAlignment="1">
      <alignment horizontal="right"/>
    </xf>
    <xf numFmtId="49" fontId="7" fillId="0" borderId="0" xfId="4" applyNumberFormat="1" applyFont="1" applyAlignment="1">
      <alignment horizontal="left"/>
    </xf>
    <xf numFmtId="0" fontId="9" fillId="0" borderId="0" xfId="4" applyFont="1"/>
    <xf numFmtId="164" fontId="7" fillId="0" borderId="5" xfId="5" applyNumberFormat="1" applyFont="1" applyBorder="1" applyAlignment="1">
      <alignment horizontal="right"/>
    </xf>
    <xf numFmtId="167" fontId="7" fillId="0" borderId="5" xfId="5" applyNumberFormat="1" applyFont="1" applyBorder="1" applyAlignment="1">
      <alignment horizontal="right"/>
    </xf>
    <xf numFmtId="167" fontId="7" fillId="0" borderId="9" xfId="5" applyNumberFormat="1" applyFont="1" applyBorder="1" applyAlignment="1">
      <alignment horizontal="right"/>
    </xf>
    <xf numFmtId="3" fontId="7" fillId="0" borderId="0" xfId="4" applyNumberFormat="1" applyFont="1" applyBorder="1" applyAlignment="1">
      <alignment horizontal="right"/>
    </xf>
    <xf numFmtId="9" fontId="7" fillId="0" borderId="0" xfId="6" applyFont="1" applyBorder="1" applyAlignment="1">
      <alignment horizontal="center"/>
    </xf>
    <xf numFmtId="3" fontId="7" fillId="0" borderId="0" xfId="4" applyNumberFormat="1" applyFont="1" applyBorder="1" applyAlignment="1"/>
    <xf numFmtId="0" fontId="7" fillId="0" borderId="2" xfId="4" applyFont="1" applyBorder="1" applyAlignment="1">
      <alignment horizontal="center" vertical="top"/>
    </xf>
    <xf numFmtId="178" fontId="8" fillId="0" borderId="0" xfId="0" applyNumberFormat="1" applyFont="1" applyBorder="1" applyAlignment="1">
      <alignment horizontal="right"/>
    </xf>
    <xf numFmtId="0" fontId="7" fillId="0" borderId="25" xfId="4" applyFont="1" applyBorder="1" applyAlignment="1">
      <alignment horizontal="center" vertical="top"/>
    </xf>
    <xf numFmtId="0" fontId="7" fillId="0" borderId="25" xfId="4" applyFont="1" applyBorder="1" applyAlignment="1">
      <alignment horizontal="center" vertical="center"/>
    </xf>
    <xf numFmtId="178" fontId="7" fillId="0" borderId="25" xfId="4" applyNumberFormat="1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top"/>
    </xf>
    <xf numFmtId="0" fontId="7" fillId="0" borderId="13" xfId="4" applyFont="1" applyBorder="1" applyAlignment="1">
      <alignment horizontal="centerContinuous"/>
    </xf>
    <xf numFmtId="3" fontId="7" fillId="0" borderId="13" xfId="4" applyNumberFormat="1" applyFont="1" applyBorder="1" applyAlignment="1">
      <alignment horizontal="centerContinuous" vertical="center"/>
    </xf>
    <xf numFmtId="178" fontId="8" fillId="0" borderId="2" xfId="0" applyNumberFormat="1" applyFont="1" applyBorder="1" applyAlignment="1">
      <alignment horizontal="right"/>
    </xf>
    <xf numFmtId="178" fontId="7" fillId="0" borderId="12" xfId="0" applyNumberFormat="1" applyFont="1" applyBorder="1" applyAlignment="1">
      <alignment horizontal="right"/>
    </xf>
    <xf numFmtId="178" fontId="7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6" fontId="7" fillId="0" borderId="2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176" fontId="7" fillId="0" borderId="12" xfId="0" applyNumberFormat="1" applyFont="1" applyBorder="1" applyAlignment="1">
      <alignment horizontal="right"/>
    </xf>
    <xf numFmtId="0" fontId="12" fillId="0" borderId="0" xfId="7" applyFont="1"/>
    <xf numFmtId="0" fontId="7" fillId="0" borderId="2" xfId="4" applyFont="1" applyBorder="1" applyAlignment="1">
      <alignment horizontal="center"/>
    </xf>
    <xf numFmtId="178" fontId="8" fillId="0" borderId="26" xfId="0" applyNumberFormat="1" applyFont="1" applyBorder="1" applyAlignment="1">
      <alignment horizontal="right"/>
    </xf>
    <xf numFmtId="178" fontId="7" fillId="0" borderId="26" xfId="0" applyNumberFormat="1" applyFont="1" applyBorder="1" applyAlignment="1">
      <alignment horizontal="right"/>
    </xf>
    <xf numFmtId="178" fontId="7" fillId="0" borderId="19" xfId="0" applyNumberFormat="1" applyFont="1" applyBorder="1" applyAlignment="1">
      <alignment horizontal="right"/>
    </xf>
    <xf numFmtId="0" fontId="11" fillId="0" borderId="0" xfId="7" applyFont="1"/>
    <xf numFmtId="3" fontId="14" fillId="0" borderId="2" xfId="0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3" fontId="14" fillId="0" borderId="13" xfId="0" applyNumberFormat="1" applyFont="1" applyBorder="1" applyAlignment="1">
      <alignment horizontal="right"/>
    </xf>
    <xf numFmtId="181" fontId="14" fillId="0" borderId="2" xfId="0" applyNumberFormat="1" applyFont="1" applyFill="1" applyBorder="1" applyAlignment="1">
      <alignment horizontal="right"/>
    </xf>
    <xf numFmtId="169" fontId="15" fillId="0" borderId="0" xfId="0" applyNumberFormat="1" applyFont="1" applyAlignment="1">
      <alignment horizontal="left"/>
    </xf>
    <xf numFmtId="0" fontId="1" fillId="0" borderId="0" xfId="0" applyFont="1"/>
    <xf numFmtId="0" fontId="15" fillId="0" borderId="0" xfId="4" applyFont="1" applyAlignment="1">
      <alignment horizontal="centerContinuous"/>
    </xf>
    <xf numFmtId="0" fontId="1" fillId="0" borderId="0" xfId="4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4" applyFont="1" applyBorder="1"/>
    <xf numFmtId="0" fontId="1" fillId="0" borderId="0" xfId="4" applyFont="1" applyAlignment="1">
      <alignment horizontal="right"/>
    </xf>
    <xf numFmtId="0" fontId="14" fillId="0" borderId="6" xfId="4" applyFont="1" applyBorder="1"/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/>
    </xf>
    <xf numFmtId="0" fontId="14" fillId="0" borderId="0" xfId="4" applyFont="1" applyAlignment="1">
      <alignment horizontal="center"/>
    </xf>
    <xf numFmtId="0" fontId="14" fillId="0" borderId="1" xfId="4" applyFont="1" applyBorder="1" applyAlignment="1">
      <alignment horizontal="center"/>
    </xf>
    <xf numFmtId="0" fontId="14" fillId="0" borderId="9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11" xfId="4" applyFont="1" applyBorder="1" applyAlignment="1">
      <alignment horizontal="centerContinuous"/>
    </xf>
    <xf numFmtId="0" fontId="14" fillId="0" borderId="0" xfId="4" applyFont="1" applyAlignment="1">
      <alignment horizontal="center" vertical="top"/>
    </xf>
    <xf numFmtId="0" fontId="14" fillId="0" borderId="12" xfId="4" applyFont="1" applyBorder="1"/>
    <xf numFmtId="0" fontId="14" fillId="0" borderId="2" xfId="4" applyFont="1" applyBorder="1" applyAlignment="1">
      <alignment horizontal="center" vertical="top"/>
    </xf>
    <xf numFmtId="0" fontId="14" fillId="0" borderId="1" xfId="4" applyFont="1" applyBorder="1" applyAlignment="1">
      <alignment horizontal="center" vertical="top"/>
    </xf>
    <xf numFmtId="0" fontId="14" fillId="0" borderId="1" xfId="4" applyFont="1" applyBorder="1" applyAlignment="1">
      <alignment horizontal="center" vertical="center"/>
    </xf>
    <xf numFmtId="0" fontId="14" fillId="0" borderId="0" xfId="4" applyFont="1" applyBorder="1"/>
    <xf numFmtId="0" fontId="14" fillId="0" borderId="15" xfId="4" applyFont="1" applyBorder="1" applyAlignment="1">
      <alignment horizontal="center" vertical="top"/>
    </xf>
    <xf numFmtId="0" fontId="14" fillId="0" borderId="14" xfId="4" applyFont="1" applyBorder="1" applyAlignment="1">
      <alignment horizontal="center" vertical="top"/>
    </xf>
    <xf numFmtId="0" fontId="14" fillId="0" borderId="25" xfId="4" applyFont="1" applyBorder="1" applyAlignment="1">
      <alignment horizontal="center" vertical="center"/>
    </xf>
    <xf numFmtId="0" fontId="14" fillId="0" borderId="14" xfId="0" applyFont="1" applyBorder="1"/>
    <xf numFmtId="0" fontId="14" fillId="0" borderId="25" xfId="0" applyFont="1" applyBorder="1"/>
    <xf numFmtId="0" fontId="13" fillId="0" borderId="0" xfId="4" applyNumberFormat="1" applyFont="1"/>
    <xf numFmtId="3" fontId="13" fillId="0" borderId="1" xfId="0" applyNumberFormat="1" applyFont="1" applyBorder="1" applyAlignment="1">
      <alignment horizontal="right"/>
    </xf>
    <xf numFmtId="178" fontId="13" fillId="0" borderId="2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4" fillId="0" borderId="0" xfId="4" applyNumberFormat="1" applyFont="1" applyAlignment="1">
      <alignment horizontal="left" indent="1"/>
    </xf>
    <xf numFmtId="3" fontId="14" fillId="0" borderId="1" xfId="0" applyNumberFormat="1" applyFont="1" applyBorder="1" applyAlignment="1">
      <alignment horizontal="right"/>
    </xf>
    <xf numFmtId="178" fontId="14" fillId="0" borderId="2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0" fontId="14" fillId="0" borderId="0" xfId="4" applyNumberFormat="1" applyFont="1" applyBorder="1" applyAlignment="1">
      <alignment horizontal="left" indent="1"/>
    </xf>
    <xf numFmtId="3" fontId="14" fillId="0" borderId="9" xfId="0" applyNumberFormat="1" applyFont="1" applyBorder="1" applyAlignment="1">
      <alignment horizontal="right"/>
    </xf>
    <xf numFmtId="178" fontId="14" fillId="0" borderId="13" xfId="0" applyNumberFormat="1" applyFont="1" applyBorder="1" applyAlignment="1">
      <alignment horizontal="right"/>
    </xf>
    <xf numFmtId="3" fontId="14" fillId="0" borderId="12" xfId="0" applyNumberFormat="1" applyFont="1" applyBorder="1" applyAlignment="1">
      <alignment horizontal="right"/>
    </xf>
    <xf numFmtId="0" fontId="14" fillId="0" borderId="12" xfId="4" applyFont="1" applyBorder="1" applyAlignment="1">
      <alignment horizontal="centerContinuous"/>
    </xf>
    <xf numFmtId="0" fontId="14" fillId="0" borderId="13" xfId="4" applyFont="1" applyBorder="1" applyAlignment="1">
      <alignment horizontal="centerContinuous"/>
    </xf>
    <xf numFmtId="3" fontId="14" fillId="0" borderId="13" xfId="4" applyNumberFormat="1" applyFont="1" applyBorder="1" applyAlignment="1">
      <alignment horizontal="centerContinuous" vertical="center"/>
    </xf>
    <xf numFmtId="0" fontId="14" fillId="0" borderId="15" xfId="0" applyFont="1" applyBorder="1"/>
    <xf numFmtId="0" fontId="14" fillId="0" borderId="25" xfId="4" applyFont="1" applyBorder="1" applyAlignment="1">
      <alignment horizontal="center" vertical="top"/>
    </xf>
    <xf numFmtId="178" fontId="14" fillId="0" borderId="25" xfId="4" applyNumberFormat="1" applyFont="1" applyBorder="1" applyAlignment="1">
      <alignment horizontal="center" vertical="center"/>
    </xf>
    <xf numFmtId="178" fontId="14" fillId="0" borderId="0" xfId="0" applyNumberFormat="1" applyFont="1" applyBorder="1" applyAlignment="1">
      <alignment horizontal="right"/>
    </xf>
    <xf numFmtId="0" fontId="14" fillId="0" borderId="12" xfId="4" applyNumberFormat="1" applyFont="1" applyBorder="1" applyAlignment="1">
      <alignment horizontal="left" indent="1"/>
    </xf>
    <xf numFmtId="176" fontId="14" fillId="0" borderId="0" xfId="0" applyNumberFormat="1" applyFont="1" applyBorder="1" applyAlignment="1">
      <alignment horizontal="right"/>
    </xf>
    <xf numFmtId="0" fontId="14" fillId="0" borderId="0" xfId="0" applyFont="1" applyAlignment="1"/>
    <xf numFmtId="0" fontId="14" fillId="0" borderId="0" xfId="4" applyFont="1" applyAlignment="1">
      <alignment horizontal="right"/>
    </xf>
    <xf numFmtId="0" fontId="14" fillId="0" borderId="0" xfId="4" applyFont="1"/>
    <xf numFmtId="0" fontId="14" fillId="0" borderId="0" xfId="0" applyFont="1"/>
    <xf numFmtId="49" fontId="14" fillId="0" borderId="0" xfId="0" applyNumberFormat="1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178" fontId="13" fillId="0" borderId="1" xfId="0" applyNumberFormat="1" applyFont="1" applyBorder="1" applyAlignment="1">
      <alignment horizontal="right"/>
    </xf>
    <xf numFmtId="178" fontId="14" fillId="0" borderId="1" xfId="0" applyNumberFormat="1" applyFont="1" applyBorder="1" applyAlignment="1">
      <alignment horizontal="right"/>
    </xf>
    <xf numFmtId="178" fontId="14" fillId="0" borderId="9" xfId="0" applyNumberFormat="1" applyFont="1" applyBorder="1" applyAlignment="1">
      <alignment horizontal="right"/>
    </xf>
    <xf numFmtId="0" fontId="14" fillId="0" borderId="0" xfId="0" applyFont="1" applyBorder="1"/>
    <xf numFmtId="0" fontId="1" fillId="0" borderId="0" xfId="4" applyFont="1" applyBorder="1" applyAlignment="1">
      <alignment horizontal="right"/>
    </xf>
    <xf numFmtId="0" fontId="14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14" fillId="0" borderId="0" xfId="4" applyFont="1" applyBorder="1" applyAlignment="1">
      <alignment horizontal="center" vertical="top"/>
    </xf>
    <xf numFmtId="0" fontId="16" fillId="0" borderId="0" xfId="0" applyFont="1"/>
    <xf numFmtId="49" fontId="17" fillId="0" borderId="28" xfId="0" applyNumberFormat="1" applyFont="1" applyBorder="1"/>
    <xf numFmtId="182" fontId="3" fillId="0" borderId="29" xfId="0" applyNumberFormat="1" applyFont="1" applyBorder="1"/>
    <xf numFmtId="3" fontId="3" fillId="0" borderId="3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181" fontId="3" fillId="0" borderId="3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 vertical="center"/>
    </xf>
    <xf numFmtId="182" fontId="3" fillId="0" borderId="31" xfId="0" applyNumberFormat="1" applyFont="1" applyBorder="1"/>
    <xf numFmtId="3" fontId="3" fillId="0" borderId="32" xfId="0" applyNumberFormat="1" applyFont="1" applyBorder="1" applyAlignment="1">
      <alignment horizontal="right"/>
    </xf>
    <xf numFmtId="3" fontId="17" fillId="0" borderId="33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0" fontId="11" fillId="0" borderId="0" xfId="7"/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0" xfId="4" applyFont="1" applyAlignment="1">
      <alignment horizontal="center"/>
    </xf>
  </cellXfs>
  <cellStyles count="8">
    <cellStyle name="Comma" xfId="1" builtinId="3"/>
    <cellStyle name="Hyperlink" xfId="7" builtinId="8"/>
    <cellStyle name="Normal" xfId="0" builtinId="0"/>
    <cellStyle name="Normal 2" xfId="2" xr:uid="{00000000-0005-0000-0000-000003000000}"/>
    <cellStyle name="Normal 3" xfId="3" xr:uid="{00000000-0005-0000-0000-000004000000}"/>
    <cellStyle name="Normal_98in12ar" xfId="4" xr:uid="{00000000-0005-0000-0000-000005000000}"/>
    <cellStyle name="Normal_deductions" xfId="5" xr:uid="{00000000-0005-0000-0000-000006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s.gov/statistics/soi-tax-stats-individual-income-tax-returns-complete-report-publication-130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rs.gov/statistics/soi-tax-stats-individual-income-tax-returns-complete-report-publication-1304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rs.gov/uac/SOI-Tax-Stats-Individual-Income-Tax-Returns-Publication-1304-(Complete-Report)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rs.gov/uac/SOI-Tax-Stats-Individual-Income-Tax-Returns-Publication-1304-(Complete-Report)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rs.gov/uac/SOI-Tax-Stats-Individual-Income-Tax-Returns-Publication-1304-(Complete-Report)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7A0BA-2F2F-45BC-8B67-B3DD68EB9D84}">
  <sheetPr>
    <pageSetUpPr fitToPage="1"/>
  </sheetPr>
  <dimension ref="A1:R88"/>
  <sheetViews>
    <sheetView showGridLines="0" tabSelected="1" zoomScaleNormal="100" workbookViewId="0"/>
  </sheetViews>
  <sheetFormatPr defaultRowHeight="12.75"/>
  <cols>
    <col min="1" max="1" width="28.7109375" style="199" customWidth="1"/>
    <col min="2" max="10" width="11.7109375" style="199" customWidth="1"/>
    <col min="11" max="11" width="11.7109375" style="250" customWidth="1"/>
    <col min="12" max="16384" width="9.140625" style="2"/>
  </cols>
  <sheetData>
    <row r="1" spans="1:18">
      <c r="A1" s="198">
        <v>44915</v>
      </c>
    </row>
    <row r="2" spans="1:18">
      <c r="A2" s="200" t="s">
        <v>298</v>
      </c>
      <c r="B2" s="201"/>
      <c r="C2" s="201"/>
      <c r="D2" s="201"/>
      <c r="E2" s="201"/>
      <c r="F2" s="201"/>
      <c r="G2" s="202"/>
      <c r="H2" s="202"/>
      <c r="I2" s="202"/>
      <c r="J2" s="202"/>
      <c r="K2" s="251"/>
      <c r="L2" s="117"/>
      <c r="M2" s="117"/>
      <c r="N2" s="117"/>
      <c r="O2" s="117"/>
      <c r="P2" s="117"/>
      <c r="Q2" s="117"/>
      <c r="R2" s="117"/>
    </row>
    <row r="3" spans="1:18" ht="13.5" thickBot="1">
      <c r="A3" s="203"/>
      <c r="B3" s="256"/>
      <c r="C3" s="256"/>
      <c r="D3" s="256"/>
      <c r="E3" s="256"/>
      <c r="F3" s="203"/>
      <c r="G3" s="250"/>
      <c r="H3" s="250"/>
      <c r="I3" s="250"/>
      <c r="J3" s="250"/>
      <c r="L3" s="117"/>
      <c r="M3" s="117"/>
      <c r="N3" s="117"/>
      <c r="O3" s="117"/>
      <c r="P3" s="117"/>
      <c r="Q3" s="117"/>
      <c r="R3" s="117"/>
    </row>
    <row r="4" spans="1:18" ht="15" customHeight="1" thickTop="1">
      <c r="A4" s="282" t="s">
        <v>292</v>
      </c>
      <c r="B4" s="290" t="s">
        <v>0</v>
      </c>
      <c r="C4" s="291"/>
      <c r="D4" s="291"/>
      <c r="E4" s="291"/>
      <c r="F4" s="291"/>
      <c r="G4" s="290" t="s">
        <v>285</v>
      </c>
      <c r="H4" s="291"/>
      <c r="I4" s="291"/>
      <c r="J4" s="291"/>
      <c r="K4" s="292"/>
      <c r="L4" s="264"/>
      <c r="M4" s="264"/>
      <c r="N4" s="264"/>
      <c r="O4" s="264"/>
      <c r="P4" s="264"/>
      <c r="Q4" s="264"/>
      <c r="R4" s="264"/>
    </row>
    <row r="5" spans="1:18" ht="15" customHeight="1">
      <c r="A5" s="283"/>
      <c r="B5" s="285" t="s">
        <v>293</v>
      </c>
      <c r="C5" s="288" t="s">
        <v>294</v>
      </c>
      <c r="D5" s="289"/>
      <c r="E5" s="288" t="s">
        <v>2</v>
      </c>
      <c r="F5" s="289"/>
      <c r="G5" s="285" t="s">
        <v>293</v>
      </c>
      <c r="H5" s="288" t="s">
        <v>294</v>
      </c>
      <c r="I5" s="289"/>
      <c r="J5" s="288" t="s">
        <v>2</v>
      </c>
      <c r="K5" s="289"/>
      <c r="L5" s="117"/>
      <c r="M5" s="117"/>
      <c r="N5" s="117"/>
      <c r="O5" s="117"/>
      <c r="P5" s="117"/>
      <c r="Q5" s="117"/>
      <c r="R5" s="117"/>
    </row>
    <row r="6" spans="1:18" ht="15" customHeight="1">
      <c r="A6" s="283"/>
      <c r="B6" s="286"/>
      <c r="C6" s="276" t="s">
        <v>293</v>
      </c>
      <c r="D6" s="279" t="s">
        <v>295</v>
      </c>
      <c r="E6" s="276" t="s">
        <v>293</v>
      </c>
      <c r="F6" s="279" t="s">
        <v>295</v>
      </c>
      <c r="G6" s="286"/>
      <c r="H6" s="276" t="s">
        <v>293</v>
      </c>
      <c r="I6" s="279" t="s">
        <v>295</v>
      </c>
      <c r="J6" s="276" t="s">
        <v>293</v>
      </c>
      <c r="K6" s="279" t="s">
        <v>295</v>
      </c>
      <c r="L6" s="117"/>
      <c r="M6" s="117"/>
      <c r="N6" s="117"/>
      <c r="O6" s="117"/>
      <c r="P6" s="117"/>
      <c r="Q6" s="117"/>
      <c r="R6" s="117"/>
    </row>
    <row r="7" spans="1:18" ht="15" customHeight="1">
      <c r="A7" s="283"/>
      <c r="B7" s="286"/>
      <c r="C7" s="277"/>
      <c r="D7" s="280"/>
      <c r="E7" s="277"/>
      <c r="F7" s="280"/>
      <c r="G7" s="286"/>
      <c r="H7" s="277"/>
      <c r="I7" s="280"/>
      <c r="J7" s="277"/>
      <c r="K7" s="280"/>
    </row>
    <row r="8" spans="1:18">
      <c r="A8" s="284"/>
      <c r="B8" s="287"/>
      <c r="C8" s="278"/>
      <c r="D8" s="281"/>
      <c r="E8" s="278"/>
      <c r="F8" s="281"/>
      <c r="G8" s="287"/>
      <c r="H8" s="278"/>
      <c r="I8" s="281"/>
      <c r="J8" s="278"/>
      <c r="K8" s="281"/>
    </row>
    <row r="9" spans="1:18">
      <c r="A9" s="260"/>
      <c r="B9" s="270"/>
      <c r="C9" s="270"/>
      <c r="D9" s="270"/>
      <c r="E9" s="270"/>
      <c r="F9" s="270"/>
      <c r="G9" s="270"/>
      <c r="H9" s="270"/>
      <c r="I9" s="270"/>
      <c r="J9" s="270"/>
      <c r="K9" s="271"/>
    </row>
    <row r="10" spans="1:18">
      <c r="A10" s="261" t="s">
        <v>6</v>
      </c>
      <c r="B10" s="269">
        <v>164358792</v>
      </c>
      <c r="C10" s="269">
        <v>15535429</v>
      </c>
      <c r="D10" s="269">
        <v>607514570</v>
      </c>
      <c r="E10" s="269">
        <v>143551783</v>
      </c>
      <c r="F10" s="269">
        <v>2495360191</v>
      </c>
      <c r="G10" s="269">
        <v>55322922</v>
      </c>
      <c r="H10" s="269">
        <v>7173574</v>
      </c>
      <c r="I10" s="269">
        <v>365279558</v>
      </c>
      <c r="J10" s="269">
        <v>47226474</v>
      </c>
      <c r="K10" s="269">
        <v>1199665305</v>
      </c>
    </row>
    <row r="11" spans="1:18">
      <c r="A11" s="262" t="s">
        <v>7</v>
      </c>
      <c r="B11" s="263">
        <v>5259989</v>
      </c>
      <c r="C11" s="263">
        <v>0</v>
      </c>
      <c r="D11" s="263">
        <v>0</v>
      </c>
      <c r="E11" s="263">
        <v>0</v>
      </c>
      <c r="F11" s="263">
        <v>0</v>
      </c>
      <c r="G11" s="263">
        <v>921862</v>
      </c>
      <c r="H11" s="263">
        <v>0</v>
      </c>
      <c r="I11" s="263">
        <v>0</v>
      </c>
      <c r="J11" s="263">
        <v>0</v>
      </c>
      <c r="K11" s="263">
        <v>0</v>
      </c>
    </row>
    <row r="12" spans="1:18">
      <c r="A12" s="262" t="s">
        <v>8</v>
      </c>
      <c r="B12" s="263">
        <v>10356653</v>
      </c>
      <c r="C12" s="263">
        <v>86775</v>
      </c>
      <c r="D12" s="263">
        <v>2288374</v>
      </c>
      <c r="E12" s="263">
        <v>10267875</v>
      </c>
      <c r="F12" s="263">
        <v>118516405</v>
      </c>
      <c r="G12" s="263">
        <v>871539</v>
      </c>
      <c r="H12" s="263">
        <v>12837</v>
      </c>
      <c r="I12" s="263">
        <v>495832</v>
      </c>
      <c r="J12" s="263">
        <v>858701</v>
      </c>
      <c r="K12" s="263">
        <v>22359133</v>
      </c>
    </row>
    <row r="13" spans="1:18">
      <c r="A13" s="262" t="s">
        <v>9</v>
      </c>
      <c r="B13" s="263">
        <v>10107829</v>
      </c>
      <c r="C13" s="263">
        <v>113774</v>
      </c>
      <c r="D13" s="263">
        <v>2673565</v>
      </c>
      <c r="E13" s="263">
        <v>9993055</v>
      </c>
      <c r="F13" s="263">
        <v>132022645</v>
      </c>
      <c r="G13" s="263">
        <v>883279</v>
      </c>
      <c r="H13" s="263">
        <v>20734</v>
      </c>
      <c r="I13" s="263">
        <v>874597</v>
      </c>
      <c r="J13" s="263">
        <v>862545</v>
      </c>
      <c r="K13" s="263">
        <v>22434901</v>
      </c>
    </row>
    <row r="14" spans="1:18">
      <c r="A14" s="262" t="s">
        <v>10</v>
      </c>
      <c r="B14" s="263">
        <v>10580466</v>
      </c>
      <c r="C14" s="263">
        <v>143690</v>
      </c>
      <c r="D14" s="263">
        <v>3842443</v>
      </c>
      <c r="E14" s="263">
        <v>10434774</v>
      </c>
      <c r="F14" s="263">
        <v>154849950</v>
      </c>
      <c r="G14" s="263">
        <v>1143298</v>
      </c>
      <c r="H14" s="263">
        <v>18570</v>
      </c>
      <c r="I14" s="263">
        <v>769457</v>
      </c>
      <c r="J14" s="263">
        <v>1124728</v>
      </c>
      <c r="K14" s="263">
        <v>29183091</v>
      </c>
    </row>
    <row r="15" spans="1:18">
      <c r="A15" s="262" t="s">
        <v>11</v>
      </c>
      <c r="B15" s="263">
        <v>10023674</v>
      </c>
      <c r="C15" s="263">
        <v>175773</v>
      </c>
      <c r="D15" s="263">
        <v>5694852</v>
      </c>
      <c r="E15" s="263">
        <v>9846602</v>
      </c>
      <c r="F15" s="263">
        <v>151445754</v>
      </c>
      <c r="G15" s="263">
        <v>1238778</v>
      </c>
      <c r="H15" s="263">
        <v>15922</v>
      </c>
      <c r="I15" s="263">
        <v>567902</v>
      </c>
      <c r="J15" s="263">
        <v>1222855</v>
      </c>
      <c r="K15" s="263">
        <v>31542465</v>
      </c>
    </row>
    <row r="16" spans="1:18">
      <c r="A16" s="262" t="s">
        <v>12</v>
      </c>
      <c r="B16" s="263">
        <v>9725840</v>
      </c>
      <c r="C16" s="263">
        <v>229971</v>
      </c>
      <c r="D16" s="263">
        <v>5499710</v>
      </c>
      <c r="E16" s="263">
        <v>9495869</v>
      </c>
      <c r="F16" s="263">
        <v>150339970</v>
      </c>
      <c r="G16" s="263">
        <v>1443383</v>
      </c>
      <c r="H16" s="263">
        <v>29467</v>
      </c>
      <c r="I16" s="263">
        <v>1171053</v>
      </c>
      <c r="J16" s="263">
        <v>1413916</v>
      </c>
      <c r="K16" s="263">
        <v>36352426</v>
      </c>
    </row>
    <row r="17" spans="1:18">
      <c r="A17" s="262" t="s">
        <v>13</v>
      </c>
      <c r="B17" s="263">
        <v>9515795</v>
      </c>
      <c r="C17" s="263">
        <v>225500</v>
      </c>
      <c r="D17" s="263">
        <v>5346494</v>
      </c>
      <c r="E17" s="263">
        <v>9288223</v>
      </c>
      <c r="F17" s="263">
        <v>149411587</v>
      </c>
      <c r="G17" s="263">
        <v>1541048</v>
      </c>
      <c r="H17" s="263">
        <v>28804</v>
      </c>
      <c r="I17" s="263">
        <v>1000575</v>
      </c>
      <c r="J17" s="263">
        <v>1511244</v>
      </c>
      <c r="K17" s="263">
        <v>38695468</v>
      </c>
    </row>
    <row r="18" spans="1:18">
      <c r="A18" s="262" t="s">
        <v>14</v>
      </c>
      <c r="B18" s="263">
        <v>16776306</v>
      </c>
      <c r="C18" s="263">
        <v>573445</v>
      </c>
      <c r="D18" s="263">
        <v>14368282</v>
      </c>
      <c r="E18" s="263">
        <v>16200859</v>
      </c>
      <c r="F18" s="263">
        <v>264871509</v>
      </c>
      <c r="G18" s="263">
        <v>3170784</v>
      </c>
      <c r="H18" s="263">
        <v>84764</v>
      </c>
      <c r="I18" s="263">
        <v>2861010</v>
      </c>
      <c r="J18" s="263">
        <v>3086021</v>
      </c>
      <c r="K18" s="263">
        <v>78445696</v>
      </c>
    </row>
    <row r="19" spans="1:18">
      <c r="A19" s="262" t="s">
        <v>15</v>
      </c>
      <c r="B19" s="263">
        <v>13154096</v>
      </c>
      <c r="C19" s="263">
        <v>717140</v>
      </c>
      <c r="D19" s="263">
        <v>17894606</v>
      </c>
      <c r="E19" s="263">
        <v>12435955</v>
      </c>
      <c r="F19" s="263">
        <v>209712535</v>
      </c>
      <c r="G19" s="263">
        <v>3192472</v>
      </c>
      <c r="H19" s="263">
        <v>108962</v>
      </c>
      <c r="I19" s="263">
        <v>3896809</v>
      </c>
      <c r="J19" s="263">
        <v>3083510</v>
      </c>
      <c r="K19" s="263">
        <v>78263987</v>
      </c>
    </row>
    <row r="20" spans="1:18">
      <c r="A20" s="262" t="s">
        <v>16</v>
      </c>
      <c r="B20" s="263">
        <v>22602996</v>
      </c>
      <c r="C20" s="263">
        <v>2145390</v>
      </c>
      <c r="D20" s="263">
        <v>55317682</v>
      </c>
      <c r="E20" s="263">
        <v>20457604</v>
      </c>
      <c r="F20" s="263">
        <v>374291405</v>
      </c>
      <c r="G20" s="263">
        <v>8108356</v>
      </c>
      <c r="H20" s="263">
        <v>340877</v>
      </c>
      <c r="I20" s="263">
        <v>12443187</v>
      </c>
      <c r="J20" s="263">
        <v>7767478</v>
      </c>
      <c r="K20" s="263">
        <v>196717547</v>
      </c>
    </row>
    <row r="21" spans="1:18">
      <c r="A21" s="262" t="s">
        <v>17</v>
      </c>
      <c r="B21" s="263">
        <v>14379692</v>
      </c>
      <c r="C21" s="263">
        <v>2010873</v>
      </c>
      <c r="D21" s="263">
        <v>53370773</v>
      </c>
      <c r="E21" s="263">
        <v>12368819</v>
      </c>
      <c r="F21" s="263">
        <v>260413638</v>
      </c>
      <c r="G21" s="263">
        <v>8156708</v>
      </c>
      <c r="H21" s="263">
        <v>489579</v>
      </c>
      <c r="I21" s="263">
        <v>17692520</v>
      </c>
      <c r="J21" s="263">
        <v>7667129</v>
      </c>
      <c r="K21" s="263">
        <v>194132058</v>
      </c>
    </row>
    <row r="22" spans="1:18">
      <c r="A22" s="262" t="s">
        <v>18</v>
      </c>
      <c r="B22" s="263">
        <v>22415415</v>
      </c>
      <c r="C22" s="263">
        <v>4816325</v>
      </c>
      <c r="D22" s="263">
        <v>149114279</v>
      </c>
      <c r="E22" s="263">
        <v>17599067</v>
      </c>
      <c r="F22" s="263">
        <v>406317961</v>
      </c>
      <c r="G22" s="263">
        <v>16722828</v>
      </c>
      <c r="H22" s="263">
        <v>2600228</v>
      </c>
      <c r="I22" s="263">
        <v>93066580</v>
      </c>
      <c r="J22" s="263">
        <v>14122598</v>
      </c>
      <c r="K22" s="263">
        <v>357527410</v>
      </c>
    </row>
    <row r="23" spans="1:18">
      <c r="A23" s="262" t="s">
        <v>19</v>
      </c>
      <c r="B23" s="263">
        <v>7615358</v>
      </c>
      <c r="C23" s="263">
        <v>3114852</v>
      </c>
      <c r="D23" s="263">
        <v>121481418</v>
      </c>
      <c r="E23" s="263">
        <v>4500485</v>
      </c>
      <c r="F23" s="263">
        <v>107358706</v>
      </c>
      <c r="G23" s="263">
        <v>6372915</v>
      </c>
      <c r="H23" s="263">
        <v>2439712</v>
      </c>
      <c r="I23" s="263">
        <v>98169551</v>
      </c>
      <c r="J23" s="263">
        <v>3933195</v>
      </c>
      <c r="K23" s="263">
        <v>99496837</v>
      </c>
    </row>
    <row r="24" spans="1:18">
      <c r="A24" s="262" t="s">
        <v>20</v>
      </c>
      <c r="B24" s="263">
        <v>1237975</v>
      </c>
      <c r="C24" s="263">
        <v>743074</v>
      </c>
      <c r="D24" s="263">
        <v>43274479</v>
      </c>
      <c r="E24" s="263">
        <v>494759</v>
      </c>
      <c r="F24" s="263">
        <v>11775533</v>
      </c>
      <c r="G24" s="263">
        <v>1048608</v>
      </c>
      <c r="H24" s="263">
        <v>618959</v>
      </c>
      <c r="I24" s="263">
        <v>35934213</v>
      </c>
      <c r="J24" s="263">
        <v>429648</v>
      </c>
      <c r="K24" s="263">
        <v>10879497</v>
      </c>
    </row>
    <row r="25" spans="1:18">
      <c r="A25" s="262" t="s">
        <v>28</v>
      </c>
      <c r="B25" s="263">
        <v>272680</v>
      </c>
      <c r="C25" s="263">
        <v>184252</v>
      </c>
      <c r="D25" s="263">
        <v>15727518</v>
      </c>
      <c r="E25" s="263">
        <v>88425</v>
      </c>
      <c r="F25" s="263">
        <v>2116002</v>
      </c>
      <c r="G25" s="263">
        <v>231179</v>
      </c>
      <c r="H25" s="263">
        <v>154328</v>
      </c>
      <c r="I25" s="263">
        <v>12878526</v>
      </c>
      <c r="J25" s="263">
        <v>76851</v>
      </c>
      <c r="K25" s="263">
        <v>1954283</v>
      </c>
    </row>
    <row r="26" spans="1:18">
      <c r="A26" s="262" t="s">
        <v>29</v>
      </c>
      <c r="B26" s="263">
        <v>108913</v>
      </c>
      <c r="C26" s="263">
        <v>77773</v>
      </c>
      <c r="D26" s="263">
        <v>8798211</v>
      </c>
      <c r="E26" s="263">
        <v>31131</v>
      </c>
      <c r="F26" s="263">
        <v>789125</v>
      </c>
      <c r="G26" s="263">
        <v>90683</v>
      </c>
      <c r="H26" s="263">
        <v>64294</v>
      </c>
      <c r="I26" s="263">
        <v>7116921</v>
      </c>
      <c r="J26" s="263">
        <v>26388</v>
      </c>
      <c r="K26" s="263">
        <v>671567</v>
      </c>
    </row>
    <row r="27" spans="1:18">
      <c r="A27" s="262" t="s">
        <v>30</v>
      </c>
      <c r="B27" s="263">
        <v>157974</v>
      </c>
      <c r="C27" s="263">
        <v>119937</v>
      </c>
      <c r="D27" s="263">
        <v>21491438</v>
      </c>
      <c r="E27" s="263">
        <v>38024</v>
      </c>
      <c r="F27" s="263">
        <v>892123</v>
      </c>
      <c r="G27" s="263">
        <v>130725</v>
      </c>
      <c r="H27" s="263">
        <v>99173</v>
      </c>
      <c r="I27" s="263">
        <v>16982030</v>
      </c>
      <c r="J27" s="263">
        <v>31553</v>
      </c>
      <c r="K27" s="263">
        <v>803009</v>
      </c>
    </row>
    <row r="28" spans="1:18">
      <c r="A28" s="262" t="s">
        <v>31</v>
      </c>
      <c r="B28" s="263">
        <v>40567</v>
      </c>
      <c r="C28" s="263">
        <v>33417</v>
      </c>
      <c r="D28" s="263">
        <v>13358867</v>
      </c>
      <c r="E28" s="263">
        <v>7147</v>
      </c>
      <c r="F28" s="263">
        <v>164187</v>
      </c>
      <c r="G28" s="263">
        <v>33115</v>
      </c>
      <c r="H28" s="263">
        <v>27440</v>
      </c>
      <c r="I28" s="263">
        <v>10558595</v>
      </c>
      <c r="J28" s="263">
        <v>5675</v>
      </c>
      <c r="K28" s="263">
        <v>144083</v>
      </c>
    </row>
    <row r="29" spans="1:18" ht="15" customHeight="1">
      <c r="A29" s="267" t="s">
        <v>32</v>
      </c>
      <c r="B29" s="268">
        <v>26576</v>
      </c>
      <c r="C29" s="268">
        <v>23468</v>
      </c>
      <c r="D29" s="268">
        <v>67971579</v>
      </c>
      <c r="E29" s="268">
        <v>3108</v>
      </c>
      <c r="F29" s="268">
        <v>71157</v>
      </c>
      <c r="G29" s="268">
        <v>21361</v>
      </c>
      <c r="H29" s="268">
        <v>18922</v>
      </c>
      <c r="I29" s="268">
        <v>48800202</v>
      </c>
      <c r="J29" s="268">
        <v>2439</v>
      </c>
      <c r="K29" s="268">
        <v>61847</v>
      </c>
    </row>
    <row r="30" spans="1:18" ht="15" customHeight="1" thickBot="1">
      <c r="A30" s="258"/>
      <c r="B30" s="258"/>
      <c r="C30" s="257"/>
      <c r="D30" s="257"/>
      <c r="E30" s="257"/>
      <c r="F30" s="258"/>
      <c r="G30" s="258"/>
      <c r="H30" s="257"/>
      <c r="I30" s="257"/>
      <c r="J30" s="257"/>
      <c r="K30" s="258"/>
      <c r="L30" s="117"/>
    </row>
    <row r="31" spans="1:18" ht="15" customHeight="1" thickTop="1">
      <c r="A31" s="282" t="s">
        <v>292</v>
      </c>
      <c r="B31" s="290" t="s">
        <v>49</v>
      </c>
      <c r="C31" s="291"/>
      <c r="D31" s="291"/>
      <c r="E31" s="291"/>
      <c r="F31" s="291"/>
      <c r="G31" s="273" t="s">
        <v>286</v>
      </c>
      <c r="H31" s="274"/>
      <c r="I31" s="274"/>
      <c r="J31" s="274"/>
      <c r="K31" s="275"/>
      <c r="L31" s="266"/>
      <c r="M31" s="266"/>
      <c r="N31" s="266"/>
      <c r="O31" s="266"/>
      <c r="P31" s="266"/>
      <c r="Q31" s="266"/>
      <c r="R31" s="266"/>
    </row>
    <row r="32" spans="1:18" ht="15" customHeight="1">
      <c r="A32" s="283"/>
      <c r="B32" s="285" t="s">
        <v>293</v>
      </c>
      <c r="C32" s="288" t="s">
        <v>294</v>
      </c>
      <c r="D32" s="289"/>
      <c r="E32" s="288" t="s">
        <v>2</v>
      </c>
      <c r="F32" s="289"/>
      <c r="G32" s="285" t="s">
        <v>293</v>
      </c>
      <c r="H32" s="288" t="s">
        <v>294</v>
      </c>
      <c r="I32" s="289"/>
      <c r="J32" s="288" t="s">
        <v>2</v>
      </c>
      <c r="K32" s="289"/>
    </row>
    <row r="33" spans="1:11">
      <c r="A33" s="283"/>
      <c r="B33" s="286"/>
      <c r="C33" s="276" t="s">
        <v>293</v>
      </c>
      <c r="D33" s="279" t="s">
        <v>295</v>
      </c>
      <c r="E33" s="276" t="s">
        <v>293</v>
      </c>
      <c r="F33" s="279" t="s">
        <v>295</v>
      </c>
      <c r="G33" s="286"/>
      <c r="H33" s="276" t="s">
        <v>293</v>
      </c>
      <c r="I33" s="279" t="s">
        <v>295</v>
      </c>
      <c r="J33" s="276" t="s">
        <v>293</v>
      </c>
      <c r="K33" s="279" t="s">
        <v>295</v>
      </c>
    </row>
    <row r="34" spans="1:11">
      <c r="A34" s="283"/>
      <c r="B34" s="286"/>
      <c r="C34" s="277"/>
      <c r="D34" s="280"/>
      <c r="E34" s="277"/>
      <c r="F34" s="280"/>
      <c r="G34" s="286"/>
      <c r="H34" s="277"/>
      <c r="I34" s="280"/>
      <c r="J34" s="277"/>
      <c r="K34" s="280"/>
    </row>
    <row r="35" spans="1:11">
      <c r="A35" s="284"/>
      <c r="B35" s="287"/>
      <c r="C35" s="278"/>
      <c r="D35" s="281"/>
      <c r="E35" s="278"/>
      <c r="F35" s="281"/>
      <c r="G35" s="287"/>
      <c r="H35" s="278"/>
      <c r="I35" s="281"/>
      <c r="J35" s="278"/>
      <c r="K35" s="281"/>
    </row>
    <row r="36" spans="1:11">
      <c r="A36" s="260"/>
      <c r="B36" s="270"/>
      <c r="C36" s="270"/>
      <c r="D36" s="270"/>
      <c r="E36" s="270"/>
      <c r="F36" s="270"/>
      <c r="G36" s="270"/>
      <c r="H36" s="270"/>
      <c r="I36" s="270"/>
      <c r="J36" s="270"/>
      <c r="K36" s="271"/>
    </row>
    <row r="37" spans="1:11">
      <c r="A37" s="261" t="s">
        <v>6</v>
      </c>
      <c r="B37" s="269">
        <v>3919416</v>
      </c>
      <c r="C37" s="269">
        <v>525471</v>
      </c>
      <c r="D37" s="269">
        <v>18127906</v>
      </c>
      <c r="E37" s="269">
        <v>3230020</v>
      </c>
      <c r="F37" s="269">
        <v>40202786</v>
      </c>
      <c r="G37" s="269">
        <v>21463538</v>
      </c>
      <c r="H37" s="269">
        <v>1149924</v>
      </c>
      <c r="I37" s="269">
        <v>35003556</v>
      </c>
      <c r="J37" s="269">
        <v>20061145</v>
      </c>
      <c r="K37" s="269">
        <v>374269318</v>
      </c>
    </row>
    <row r="38" spans="1:11">
      <c r="A38" s="262" t="s">
        <v>7</v>
      </c>
      <c r="B38" s="263">
        <v>157503</v>
      </c>
      <c r="C38" s="263">
        <v>0</v>
      </c>
      <c r="D38" s="263">
        <v>0</v>
      </c>
      <c r="E38" s="263">
        <v>0</v>
      </c>
      <c r="F38" s="263">
        <v>0</v>
      </c>
      <c r="G38" s="263">
        <v>251326</v>
      </c>
      <c r="H38" s="263">
        <v>0</v>
      </c>
      <c r="I38" s="263">
        <v>0</v>
      </c>
      <c r="J38" s="263">
        <v>0</v>
      </c>
      <c r="K38" s="263">
        <v>0</v>
      </c>
    </row>
    <row r="39" spans="1:11">
      <c r="A39" s="262" t="s">
        <v>8</v>
      </c>
      <c r="B39" s="263">
        <v>161476.42000000001</v>
      </c>
      <c r="C39" s="263">
        <v>7574</v>
      </c>
      <c r="D39" s="263">
        <v>64603</v>
      </c>
      <c r="E39" s="263">
        <v>152901</v>
      </c>
      <c r="F39" s="263">
        <v>1918255</v>
      </c>
      <c r="G39" s="263">
        <v>610667</v>
      </c>
      <c r="H39" s="263">
        <v>2040</v>
      </c>
      <c r="I39" s="263">
        <v>62311</v>
      </c>
      <c r="J39" s="263">
        <v>608627</v>
      </c>
      <c r="K39" s="263">
        <v>11331962</v>
      </c>
    </row>
    <row r="40" spans="1:11">
      <c r="A40" s="262" t="s">
        <v>9</v>
      </c>
      <c r="B40" s="263">
        <v>174072.34</v>
      </c>
      <c r="C40" s="265">
        <v>7891</v>
      </c>
      <c r="D40" s="265">
        <v>117829</v>
      </c>
      <c r="E40" s="263">
        <v>165182</v>
      </c>
      <c r="F40" s="263">
        <v>2050267</v>
      </c>
      <c r="G40" s="263">
        <v>916624</v>
      </c>
      <c r="H40" s="265">
        <v>2652</v>
      </c>
      <c r="I40" s="265">
        <v>56972</v>
      </c>
      <c r="J40" s="263">
        <v>913971</v>
      </c>
      <c r="K40" s="263">
        <v>17052683</v>
      </c>
    </row>
    <row r="41" spans="1:11">
      <c r="A41" s="262" t="s">
        <v>10</v>
      </c>
      <c r="B41" s="263">
        <v>178428.57</v>
      </c>
      <c r="C41" s="263">
        <v>11338</v>
      </c>
      <c r="D41" s="263">
        <v>144421</v>
      </c>
      <c r="E41" s="263">
        <v>166089</v>
      </c>
      <c r="F41" s="263">
        <v>2067653</v>
      </c>
      <c r="G41" s="263">
        <v>1659767</v>
      </c>
      <c r="H41" s="263">
        <v>3320</v>
      </c>
      <c r="I41" s="263">
        <v>69471</v>
      </c>
      <c r="J41" s="263">
        <v>1655447</v>
      </c>
      <c r="K41" s="263">
        <v>30836382</v>
      </c>
    </row>
    <row r="42" spans="1:11">
      <c r="A42" s="262" t="s">
        <v>11</v>
      </c>
      <c r="B42" s="263">
        <v>163900</v>
      </c>
      <c r="C42" s="263">
        <v>6165</v>
      </c>
      <c r="D42" s="263">
        <v>103899</v>
      </c>
      <c r="E42" s="263">
        <v>156436</v>
      </c>
      <c r="F42" s="263">
        <v>1940502</v>
      </c>
      <c r="G42" s="263">
        <v>1964220</v>
      </c>
      <c r="H42" s="263">
        <v>7232</v>
      </c>
      <c r="I42" s="263">
        <v>133830</v>
      </c>
      <c r="J42" s="263">
        <v>1956988</v>
      </c>
      <c r="K42" s="263">
        <v>36464561</v>
      </c>
    </row>
    <row r="43" spans="1:11">
      <c r="A43" s="262" t="s">
        <v>12</v>
      </c>
      <c r="B43" s="263">
        <v>191811</v>
      </c>
      <c r="C43" s="263">
        <v>11116</v>
      </c>
      <c r="D43" s="263">
        <v>115441</v>
      </c>
      <c r="E43" s="263">
        <v>180695</v>
      </c>
      <c r="F43" s="263">
        <v>2239242</v>
      </c>
      <c r="G43" s="263">
        <v>2117428</v>
      </c>
      <c r="H43" s="263">
        <v>13175</v>
      </c>
      <c r="I43" s="263">
        <v>261980</v>
      </c>
      <c r="J43" s="263">
        <v>2104253</v>
      </c>
      <c r="K43" s="263">
        <v>39214378</v>
      </c>
    </row>
    <row r="44" spans="1:11">
      <c r="A44" s="262" t="s">
        <v>13</v>
      </c>
      <c r="B44" s="263">
        <v>236335</v>
      </c>
      <c r="C44" s="263">
        <v>14276</v>
      </c>
      <c r="D44" s="263">
        <v>277503</v>
      </c>
      <c r="E44" s="263">
        <v>220988</v>
      </c>
      <c r="F44" s="263">
        <v>2744992</v>
      </c>
      <c r="G44" s="263">
        <v>2193886</v>
      </c>
      <c r="H44" s="263">
        <v>17821</v>
      </c>
      <c r="I44" s="263">
        <v>448471</v>
      </c>
      <c r="J44" s="263">
        <v>2176066</v>
      </c>
      <c r="K44" s="263">
        <v>40604547</v>
      </c>
    </row>
    <row r="45" spans="1:11">
      <c r="A45" s="262" t="s">
        <v>14</v>
      </c>
      <c r="B45" s="263">
        <v>497043</v>
      </c>
      <c r="C45" s="263">
        <v>33160</v>
      </c>
      <c r="D45" s="263">
        <v>580469</v>
      </c>
      <c r="E45" s="263">
        <v>463883</v>
      </c>
      <c r="F45" s="263">
        <v>5762670</v>
      </c>
      <c r="G45" s="263">
        <v>3652092</v>
      </c>
      <c r="H45" s="263">
        <v>54620</v>
      </c>
      <c r="I45" s="263">
        <v>1703246</v>
      </c>
      <c r="J45" s="263">
        <v>3597472</v>
      </c>
      <c r="K45" s="263">
        <v>67202596</v>
      </c>
    </row>
    <row r="46" spans="1:11">
      <c r="A46" s="262" t="s">
        <v>15</v>
      </c>
      <c r="B46" s="263">
        <v>472195</v>
      </c>
      <c r="C46" s="263">
        <v>43637</v>
      </c>
      <c r="D46" s="263">
        <v>680749</v>
      </c>
      <c r="E46" s="263">
        <v>427556</v>
      </c>
      <c r="F46" s="263">
        <v>5315015</v>
      </c>
      <c r="G46" s="263">
        <v>2345850</v>
      </c>
      <c r="H46" s="263">
        <v>77854</v>
      </c>
      <c r="I46" s="263">
        <v>2026645</v>
      </c>
      <c r="J46" s="263">
        <v>2267996</v>
      </c>
      <c r="K46" s="263">
        <v>42310645</v>
      </c>
    </row>
    <row r="47" spans="1:11">
      <c r="A47" s="262" t="s">
        <v>16</v>
      </c>
      <c r="B47" s="263">
        <v>787524</v>
      </c>
      <c r="C47" s="263">
        <v>114700</v>
      </c>
      <c r="D47" s="263">
        <v>2104004</v>
      </c>
      <c r="E47" s="263">
        <v>672824</v>
      </c>
      <c r="F47" s="263">
        <v>8372575</v>
      </c>
      <c r="G47" s="263">
        <v>3089965</v>
      </c>
      <c r="H47" s="263">
        <v>238985</v>
      </c>
      <c r="I47" s="263">
        <v>6743962</v>
      </c>
      <c r="J47" s="263">
        <v>2850980</v>
      </c>
      <c r="K47" s="263">
        <v>53180627</v>
      </c>
    </row>
    <row r="48" spans="1:11">
      <c r="A48" s="262" t="s">
        <v>17</v>
      </c>
      <c r="B48" s="263">
        <v>361127</v>
      </c>
      <c r="C48" s="263">
        <v>89536</v>
      </c>
      <c r="D48" s="263">
        <v>1945296</v>
      </c>
      <c r="E48" s="263">
        <v>271591</v>
      </c>
      <c r="F48" s="263">
        <v>3384988</v>
      </c>
      <c r="G48" s="263">
        <v>1298792</v>
      </c>
      <c r="H48" s="263">
        <v>226553</v>
      </c>
      <c r="I48" s="263">
        <v>6000023</v>
      </c>
      <c r="J48" s="263">
        <v>1072238</v>
      </c>
      <c r="K48" s="263">
        <v>20047326</v>
      </c>
    </row>
    <row r="49" spans="1:13">
      <c r="A49" s="262" t="s">
        <v>18</v>
      </c>
      <c r="B49" s="263">
        <v>440280</v>
      </c>
      <c r="C49" s="263">
        <v>134021</v>
      </c>
      <c r="D49" s="263">
        <v>3046039</v>
      </c>
      <c r="E49" s="263">
        <v>306250</v>
      </c>
      <c r="F49" s="263">
        <v>3831346</v>
      </c>
      <c r="G49" s="263">
        <v>1108916</v>
      </c>
      <c r="H49" s="263">
        <v>365933</v>
      </c>
      <c r="I49" s="263">
        <v>10427311</v>
      </c>
      <c r="J49" s="263">
        <v>742979</v>
      </c>
      <c r="K49" s="263">
        <v>13887307</v>
      </c>
    </row>
    <row r="50" spans="1:13">
      <c r="A50" s="262" t="s">
        <v>19</v>
      </c>
      <c r="B50" s="263">
        <v>71171</v>
      </c>
      <c r="C50" s="263">
        <v>33844</v>
      </c>
      <c r="D50" s="263">
        <v>1355838</v>
      </c>
      <c r="E50" s="263">
        <v>37317</v>
      </c>
      <c r="F50" s="263">
        <v>469684</v>
      </c>
      <c r="G50" s="263">
        <v>210059</v>
      </c>
      <c r="H50" s="263">
        <v>109142</v>
      </c>
      <c r="I50" s="263">
        <v>3788197</v>
      </c>
      <c r="J50" s="263">
        <v>100917</v>
      </c>
      <c r="K50" s="263">
        <v>1888509</v>
      </c>
    </row>
    <row r="51" spans="1:13">
      <c r="A51" s="262" t="s">
        <v>20</v>
      </c>
      <c r="B51" s="263">
        <v>14434</v>
      </c>
      <c r="C51" s="263">
        <v>9101</v>
      </c>
      <c r="D51" s="263">
        <v>528830</v>
      </c>
      <c r="E51" s="263">
        <v>5332</v>
      </c>
      <c r="F51" s="263">
        <v>67922</v>
      </c>
      <c r="G51" s="263">
        <v>29442</v>
      </c>
      <c r="H51" s="263">
        <v>19998</v>
      </c>
      <c r="I51" s="263">
        <v>1051283</v>
      </c>
      <c r="J51" s="263">
        <v>9306</v>
      </c>
      <c r="K51" s="263">
        <v>174246</v>
      </c>
    </row>
    <row r="52" spans="1:13">
      <c r="A52" s="262" t="s">
        <v>28</v>
      </c>
      <c r="B52" s="263">
        <v>4033</v>
      </c>
      <c r="C52" s="263">
        <v>2887</v>
      </c>
      <c r="D52" s="263">
        <v>175268</v>
      </c>
      <c r="E52" s="263">
        <v>1143</v>
      </c>
      <c r="F52" s="263">
        <v>14504</v>
      </c>
      <c r="G52" s="263">
        <v>6470</v>
      </c>
      <c r="H52" s="263">
        <v>4513</v>
      </c>
      <c r="I52" s="263">
        <v>399183</v>
      </c>
      <c r="J52" s="263">
        <v>1957</v>
      </c>
      <c r="K52" s="263">
        <v>36827</v>
      </c>
    </row>
    <row r="53" spans="1:13">
      <c r="A53" s="262" t="s">
        <v>29</v>
      </c>
      <c r="B53" s="263">
        <v>2049</v>
      </c>
      <c r="C53" s="263">
        <v>1419</v>
      </c>
      <c r="D53" s="263">
        <v>164101</v>
      </c>
      <c r="E53" s="263">
        <v>622</v>
      </c>
      <c r="F53" s="263">
        <v>7849</v>
      </c>
      <c r="G53" s="263">
        <v>2578</v>
      </c>
      <c r="H53" s="263">
        <v>1911</v>
      </c>
      <c r="I53" s="263">
        <v>157984</v>
      </c>
      <c r="J53" s="263">
        <v>667</v>
      </c>
      <c r="K53" s="263">
        <v>12507</v>
      </c>
    </row>
    <row r="54" spans="1:13" ht="15" customHeight="1">
      <c r="A54" s="262" t="s">
        <v>30</v>
      </c>
      <c r="B54" s="263">
        <v>3758</v>
      </c>
      <c r="C54" s="263">
        <v>2855</v>
      </c>
      <c r="D54" s="263">
        <v>650414</v>
      </c>
      <c r="E54" s="263">
        <v>891</v>
      </c>
      <c r="F54" s="263">
        <v>11255</v>
      </c>
      <c r="G54" s="263">
        <v>3895</v>
      </c>
      <c r="H54" s="263">
        <v>2908</v>
      </c>
      <c r="I54" s="263">
        <v>391485</v>
      </c>
      <c r="J54" s="263">
        <v>986</v>
      </c>
      <c r="K54" s="263">
        <v>18532</v>
      </c>
    </row>
    <row r="55" spans="1:13" ht="15" customHeight="1">
      <c r="A55" s="262" t="s">
        <v>31</v>
      </c>
      <c r="B55" s="263">
        <v>1241</v>
      </c>
      <c r="C55" s="263">
        <v>1007</v>
      </c>
      <c r="D55" s="263">
        <v>486562</v>
      </c>
      <c r="E55" s="263">
        <v>232</v>
      </c>
      <c r="F55" s="263">
        <v>2940</v>
      </c>
      <c r="G55" s="263">
        <v>938</v>
      </c>
      <c r="H55" s="263">
        <v>744</v>
      </c>
      <c r="I55" s="263">
        <v>226246</v>
      </c>
      <c r="J55" s="263">
        <v>194</v>
      </c>
      <c r="K55" s="263">
        <v>3626</v>
      </c>
    </row>
    <row r="56" spans="1:13" ht="15" customHeight="1">
      <c r="A56" s="267" t="s">
        <v>32</v>
      </c>
      <c r="B56" s="268">
        <v>1034</v>
      </c>
      <c r="C56" s="268">
        <v>946</v>
      </c>
      <c r="D56" s="268">
        <v>5586638</v>
      </c>
      <c r="E56" s="268">
        <v>88</v>
      </c>
      <c r="F56" s="268">
        <v>1128</v>
      </c>
      <c r="G56" s="268">
        <v>624</v>
      </c>
      <c r="H56" s="268">
        <v>523</v>
      </c>
      <c r="I56" s="268">
        <v>1054956</v>
      </c>
      <c r="J56" s="268">
        <v>101</v>
      </c>
      <c r="K56" s="268">
        <v>2057</v>
      </c>
    </row>
    <row r="57" spans="1:13" ht="15" customHeight="1" thickBot="1">
      <c r="A57" s="218"/>
      <c r="B57" s="259"/>
      <c r="C57" s="259"/>
      <c r="D57" s="257"/>
      <c r="E57" s="259"/>
      <c r="F57" s="257"/>
      <c r="G57" s="250"/>
      <c r="H57" s="250"/>
      <c r="I57" s="250"/>
      <c r="J57" s="250"/>
      <c r="L57" s="117"/>
    </row>
    <row r="58" spans="1:13" ht="13.5" thickTop="1">
      <c r="A58" s="282" t="s">
        <v>292</v>
      </c>
      <c r="B58" s="273" t="s">
        <v>22</v>
      </c>
      <c r="C58" s="274"/>
      <c r="D58" s="274"/>
      <c r="E58" s="274"/>
      <c r="F58" s="275"/>
      <c r="G58" s="266"/>
      <c r="H58" s="266"/>
      <c r="I58" s="266"/>
      <c r="J58" s="266"/>
      <c r="K58" s="266"/>
      <c r="L58" s="266"/>
      <c r="M58" s="266"/>
    </row>
    <row r="59" spans="1:13">
      <c r="A59" s="283"/>
      <c r="B59" s="285" t="s">
        <v>293</v>
      </c>
      <c r="C59" s="288" t="s">
        <v>294</v>
      </c>
      <c r="D59" s="289"/>
      <c r="E59" s="288" t="s">
        <v>2</v>
      </c>
      <c r="F59" s="289"/>
      <c r="G59" s="2"/>
      <c r="H59" s="2"/>
      <c r="I59" s="2"/>
      <c r="J59" s="2"/>
      <c r="K59" s="2"/>
    </row>
    <row r="60" spans="1:13">
      <c r="A60" s="283"/>
      <c r="B60" s="286"/>
      <c r="C60" s="276" t="s">
        <v>293</v>
      </c>
      <c r="D60" s="279" t="s">
        <v>295</v>
      </c>
      <c r="E60" s="276" t="s">
        <v>293</v>
      </c>
      <c r="F60" s="279" t="s">
        <v>295</v>
      </c>
      <c r="G60" s="2"/>
      <c r="H60" s="2"/>
      <c r="I60" s="2"/>
      <c r="J60" s="2"/>
      <c r="K60" s="2"/>
    </row>
    <row r="61" spans="1:13">
      <c r="A61" s="283"/>
      <c r="B61" s="286"/>
      <c r="C61" s="277"/>
      <c r="D61" s="280"/>
      <c r="E61" s="277"/>
      <c r="F61" s="280"/>
      <c r="G61" s="2"/>
      <c r="H61" s="2"/>
      <c r="I61" s="2"/>
      <c r="J61" s="2"/>
      <c r="K61" s="2"/>
    </row>
    <row r="62" spans="1:13">
      <c r="A62" s="284"/>
      <c r="B62" s="287"/>
      <c r="C62" s="278"/>
      <c r="D62" s="281"/>
      <c r="E62" s="278"/>
      <c r="F62" s="281"/>
      <c r="G62" s="2"/>
      <c r="H62" s="2"/>
      <c r="I62" s="2"/>
      <c r="J62" s="2"/>
      <c r="K62" s="2"/>
    </row>
    <row r="63" spans="1:13">
      <c r="A63" s="260"/>
      <c r="B63" s="270"/>
      <c r="C63" s="270"/>
      <c r="D63" s="270"/>
      <c r="E63" s="270"/>
      <c r="F63" s="271"/>
      <c r="G63" s="2"/>
      <c r="H63" s="2"/>
      <c r="I63" s="2"/>
      <c r="J63" s="2"/>
      <c r="K63" s="2"/>
    </row>
    <row r="64" spans="1:13">
      <c r="A64" s="261" t="s">
        <v>6</v>
      </c>
      <c r="B64" s="269">
        <v>83652916</v>
      </c>
      <c r="C64" s="269">
        <v>6686460</v>
      </c>
      <c r="D64" s="269">
        <v>189103550</v>
      </c>
      <c r="E64" s="269">
        <v>73034144</v>
      </c>
      <c r="F64" s="269">
        <v>881222782</v>
      </c>
      <c r="G64" s="2"/>
      <c r="H64" s="2"/>
      <c r="I64" s="2"/>
      <c r="J64" s="2"/>
      <c r="K64" s="2"/>
    </row>
    <row r="65" spans="1:11">
      <c r="A65" s="262" t="s">
        <v>7</v>
      </c>
      <c r="B65" s="263">
        <v>3929298</v>
      </c>
      <c r="C65" s="263">
        <v>0</v>
      </c>
      <c r="D65" s="263">
        <v>0</v>
      </c>
      <c r="E65" s="263">
        <v>0</v>
      </c>
      <c r="F65" s="263">
        <v>0</v>
      </c>
      <c r="G65" s="2"/>
      <c r="H65" s="2"/>
      <c r="I65" s="2"/>
      <c r="J65" s="2"/>
      <c r="K65" s="2"/>
    </row>
    <row r="66" spans="1:11">
      <c r="A66" s="262" t="s">
        <v>8</v>
      </c>
      <c r="B66" s="263">
        <v>8712970</v>
      </c>
      <c r="C66" s="263">
        <v>64324</v>
      </c>
      <c r="D66" s="263">
        <v>1665628</v>
      </c>
      <c r="E66" s="263">
        <v>8647645</v>
      </c>
      <c r="F66" s="263">
        <v>82907055</v>
      </c>
      <c r="G66" s="2"/>
      <c r="H66" s="2"/>
      <c r="I66" s="2"/>
      <c r="J66" s="2"/>
      <c r="K66" s="2"/>
    </row>
    <row r="67" spans="1:11">
      <c r="A67" s="262" t="s">
        <v>9</v>
      </c>
      <c r="B67" s="263">
        <v>8133853</v>
      </c>
      <c r="C67" s="263">
        <v>82497</v>
      </c>
      <c r="D67" s="263">
        <v>1624167</v>
      </c>
      <c r="E67" s="263">
        <v>8051356</v>
      </c>
      <c r="F67" s="263">
        <v>90484795</v>
      </c>
      <c r="G67" s="2"/>
      <c r="H67" s="2"/>
      <c r="I67" s="2"/>
      <c r="J67" s="2"/>
      <c r="K67" s="2"/>
    </row>
    <row r="68" spans="1:11">
      <c r="A68" s="262" t="s">
        <v>10</v>
      </c>
      <c r="B68" s="263">
        <v>7598972</v>
      </c>
      <c r="C68" s="263">
        <v>110461</v>
      </c>
      <c r="D68" s="263">
        <v>2859095</v>
      </c>
      <c r="E68" s="263">
        <v>7488510</v>
      </c>
      <c r="F68" s="263">
        <v>92762825</v>
      </c>
      <c r="G68" s="2"/>
      <c r="H68" s="2"/>
      <c r="I68" s="2"/>
      <c r="J68" s="2"/>
      <c r="K68" s="2"/>
    </row>
    <row r="69" spans="1:11">
      <c r="A69" s="262" t="s">
        <v>11</v>
      </c>
      <c r="B69" s="263">
        <v>6656776</v>
      </c>
      <c r="C69" s="263">
        <v>146453</v>
      </c>
      <c r="D69" s="263">
        <v>4889221</v>
      </c>
      <c r="E69" s="263">
        <v>6510323</v>
      </c>
      <c r="F69" s="263">
        <v>81498225</v>
      </c>
      <c r="G69" s="2"/>
      <c r="H69" s="2"/>
      <c r="I69" s="2"/>
      <c r="J69" s="2"/>
      <c r="K69" s="2"/>
    </row>
    <row r="70" spans="1:11">
      <c r="A70" s="262" t="s">
        <v>12</v>
      </c>
      <c r="B70" s="263">
        <v>5973217</v>
      </c>
      <c r="C70" s="263">
        <v>176214</v>
      </c>
      <c r="D70" s="263">
        <v>3951235</v>
      </c>
      <c r="E70" s="263">
        <v>5797003</v>
      </c>
      <c r="F70" s="263">
        <v>72533924</v>
      </c>
      <c r="G70" s="2"/>
      <c r="H70" s="2"/>
      <c r="I70" s="2"/>
      <c r="J70" s="2"/>
      <c r="K70" s="2"/>
    </row>
    <row r="71" spans="1:11">
      <c r="A71" s="262" t="s">
        <v>13</v>
      </c>
      <c r="B71" s="263">
        <v>5544525</v>
      </c>
      <c r="C71" s="263">
        <v>164600</v>
      </c>
      <c r="D71" s="263">
        <v>3619946</v>
      </c>
      <c r="E71" s="263">
        <v>5379925</v>
      </c>
      <c r="F71" s="263">
        <v>67366579</v>
      </c>
      <c r="G71" s="2"/>
      <c r="H71" s="2"/>
      <c r="I71" s="2"/>
      <c r="J71" s="2"/>
      <c r="K71" s="2"/>
    </row>
    <row r="72" spans="1:11">
      <c r="A72" s="262" t="s">
        <v>14</v>
      </c>
      <c r="B72" s="263">
        <v>9456387</v>
      </c>
      <c r="C72" s="263">
        <v>400902</v>
      </c>
      <c r="D72" s="263">
        <v>9223556</v>
      </c>
      <c r="E72" s="263">
        <v>9053484</v>
      </c>
      <c r="F72" s="263">
        <v>113460547</v>
      </c>
      <c r="G72" s="2"/>
      <c r="H72" s="2"/>
      <c r="I72" s="2"/>
      <c r="J72" s="2"/>
      <c r="K72" s="2"/>
    </row>
    <row r="73" spans="1:11">
      <c r="A73" s="262" t="s">
        <v>15</v>
      </c>
      <c r="B73" s="263">
        <v>7143580</v>
      </c>
      <c r="C73" s="263">
        <v>486686</v>
      </c>
      <c r="D73" s="263">
        <v>11290404</v>
      </c>
      <c r="E73" s="263">
        <v>6656893</v>
      </c>
      <c r="F73" s="263">
        <v>83822887</v>
      </c>
      <c r="G73" s="2"/>
      <c r="H73" s="2"/>
      <c r="I73" s="2"/>
      <c r="J73" s="2"/>
      <c r="K73" s="2"/>
    </row>
    <row r="74" spans="1:11">
      <c r="A74" s="262" t="s">
        <v>16</v>
      </c>
      <c r="B74" s="263">
        <v>10617151</v>
      </c>
      <c r="C74" s="263">
        <v>1450827</v>
      </c>
      <c r="D74" s="263">
        <v>34026528</v>
      </c>
      <c r="E74" s="263">
        <v>9166324</v>
      </c>
      <c r="F74" s="263">
        <v>116020656</v>
      </c>
      <c r="G74" s="2"/>
      <c r="H74" s="2"/>
      <c r="I74" s="2"/>
      <c r="J74" s="2"/>
      <c r="K74" s="2"/>
    </row>
    <row r="75" spans="1:11">
      <c r="A75" s="262" t="s">
        <v>17</v>
      </c>
      <c r="B75" s="263">
        <v>4563066</v>
      </c>
      <c r="C75" s="263">
        <v>1205204</v>
      </c>
      <c r="D75" s="263">
        <v>27732934</v>
      </c>
      <c r="E75" s="263">
        <v>3357861</v>
      </c>
      <c r="F75" s="263">
        <v>42849268</v>
      </c>
      <c r="G75" s="2"/>
      <c r="H75" s="2"/>
      <c r="I75" s="2"/>
      <c r="J75" s="2"/>
      <c r="K75" s="2"/>
    </row>
    <row r="76" spans="1:11">
      <c r="A76" s="262" t="s">
        <v>18</v>
      </c>
      <c r="B76" s="263">
        <v>4143390</v>
      </c>
      <c r="C76" s="263">
        <v>1716143</v>
      </c>
      <c r="D76" s="263">
        <v>42574348</v>
      </c>
      <c r="E76" s="263">
        <v>2427240</v>
      </c>
      <c r="F76" s="263">
        <v>31071899</v>
      </c>
      <c r="G76" s="2"/>
      <c r="H76" s="2"/>
      <c r="I76" s="2"/>
      <c r="J76" s="2"/>
      <c r="K76" s="2"/>
    </row>
    <row r="77" spans="1:11">
      <c r="A77" s="262" t="s">
        <v>19</v>
      </c>
      <c r="B77" s="263">
        <v>961213</v>
      </c>
      <c r="C77" s="263">
        <v>532155</v>
      </c>
      <c r="D77" s="263">
        <v>18167832</v>
      </c>
      <c r="E77" s="263">
        <v>429056</v>
      </c>
      <c r="F77" s="263">
        <v>5503675</v>
      </c>
      <c r="G77" s="2"/>
      <c r="H77" s="2"/>
      <c r="I77" s="2"/>
      <c r="J77" s="2"/>
      <c r="K77" s="2"/>
    </row>
    <row r="78" spans="1:11">
      <c r="A78" s="262" t="s">
        <v>20</v>
      </c>
      <c r="B78" s="263">
        <v>145491</v>
      </c>
      <c r="C78" s="263">
        <v>95016</v>
      </c>
      <c r="D78" s="263">
        <v>5760153</v>
      </c>
      <c r="E78" s="263">
        <v>50474</v>
      </c>
      <c r="F78" s="263">
        <v>653868</v>
      </c>
      <c r="G78" s="2"/>
      <c r="H78" s="2"/>
      <c r="I78" s="2"/>
      <c r="J78" s="2"/>
      <c r="K78" s="2"/>
    </row>
    <row r="79" spans="1:11">
      <c r="A79" s="262" t="s">
        <v>28</v>
      </c>
      <c r="B79" s="263">
        <v>30998</v>
      </c>
      <c r="C79" s="263">
        <v>22524</v>
      </c>
      <c r="D79" s="263">
        <v>2274541</v>
      </c>
      <c r="E79" s="263">
        <v>8474</v>
      </c>
      <c r="F79" s="263">
        <v>110388</v>
      </c>
      <c r="G79" s="2"/>
      <c r="H79" s="2"/>
      <c r="I79" s="2"/>
      <c r="J79" s="2"/>
      <c r="K79" s="2"/>
    </row>
    <row r="80" spans="1:11">
      <c r="A80" s="262" t="s">
        <v>29</v>
      </c>
      <c r="B80" s="263">
        <v>13604</v>
      </c>
      <c r="C80" s="263">
        <v>10149</v>
      </c>
      <c r="D80" s="263">
        <v>1359206</v>
      </c>
      <c r="E80" s="263">
        <v>3454</v>
      </c>
      <c r="F80" s="263">
        <v>97202</v>
      </c>
      <c r="G80" s="2"/>
      <c r="H80" s="2"/>
      <c r="I80" s="2"/>
      <c r="J80" s="2"/>
      <c r="K80" s="2"/>
    </row>
    <row r="81" spans="1:11">
      <c r="A81" s="262" t="s">
        <v>30</v>
      </c>
      <c r="B81" s="263">
        <v>19596</v>
      </c>
      <c r="C81" s="263">
        <v>15002</v>
      </c>
      <c r="D81" s="263">
        <v>3467509</v>
      </c>
      <c r="E81" s="263">
        <v>4594</v>
      </c>
      <c r="F81" s="263">
        <v>59327</v>
      </c>
      <c r="G81" s="2"/>
      <c r="H81" s="2"/>
      <c r="I81" s="2"/>
      <c r="J81" s="2"/>
      <c r="K81" s="2"/>
    </row>
    <row r="82" spans="1:11">
      <c r="A82" s="262" t="s">
        <v>31</v>
      </c>
      <c r="B82" s="263">
        <v>5274</v>
      </c>
      <c r="C82" s="263">
        <v>4227</v>
      </c>
      <c r="D82" s="263">
        <v>2087464</v>
      </c>
      <c r="E82" s="263">
        <v>1047</v>
      </c>
      <c r="F82" s="263">
        <v>13539</v>
      </c>
      <c r="G82" s="2"/>
      <c r="H82" s="2"/>
      <c r="I82" s="2"/>
      <c r="J82" s="2"/>
      <c r="K82" s="2"/>
    </row>
    <row r="83" spans="1:11">
      <c r="A83" s="267" t="s">
        <v>32</v>
      </c>
      <c r="B83" s="268">
        <v>3557</v>
      </c>
      <c r="C83" s="268">
        <v>3077</v>
      </c>
      <c r="D83" s="268">
        <v>12529783</v>
      </c>
      <c r="E83" s="268">
        <v>480</v>
      </c>
      <c r="F83" s="268">
        <v>6125</v>
      </c>
      <c r="G83" s="2"/>
      <c r="H83" s="2"/>
      <c r="I83" s="2"/>
      <c r="J83" s="2"/>
      <c r="K83" s="2"/>
    </row>
    <row r="84" spans="1:11">
      <c r="A84" s="245"/>
      <c r="B84" s="246"/>
      <c r="C84" s="246"/>
      <c r="D84" s="246"/>
      <c r="E84" s="246"/>
      <c r="F84" s="247"/>
      <c r="G84" s="248"/>
      <c r="H84" s="248"/>
      <c r="I84" s="248"/>
      <c r="J84" s="248"/>
      <c r="K84" s="255"/>
    </row>
    <row r="85" spans="1:11">
      <c r="A85" s="249" t="s">
        <v>35</v>
      </c>
      <c r="B85" s="246"/>
      <c r="C85" s="246"/>
      <c r="D85" s="246"/>
      <c r="E85" s="246"/>
      <c r="F85" s="247"/>
      <c r="G85" s="248"/>
      <c r="H85" s="248"/>
      <c r="I85" s="248"/>
      <c r="J85" s="248"/>
      <c r="K85" s="255"/>
    </row>
    <row r="86" spans="1:11">
      <c r="A86" s="248" t="s">
        <v>299</v>
      </c>
      <c r="B86" s="246"/>
      <c r="C86" s="246"/>
      <c r="D86" s="246"/>
      <c r="E86" s="246"/>
      <c r="F86" s="247"/>
      <c r="G86" s="248"/>
      <c r="H86" s="248"/>
      <c r="I86" s="248"/>
      <c r="J86" s="248"/>
      <c r="K86" s="255"/>
    </row>
    <row r="87" spans="1:11">
      <c r="A87" s="272" t="s">
        <v>297</v>
      </c>
      <c r="B87" s="248"/>
      <c r="C87" s="248"/>
      <c r="D87" s="248"/>
      <c r="E87" s="248"/>
      <c r="F87" s="248"/>
      <c r="G87" s="248"/>
      <c r="H87" s="248"/>
      <c r="I87" s="248"/>
      <c r="J87" s="248"/>
      <c r="K87" s="255"/>
    </row>
    <row r="88" spans="1:11">
      <c r="A88" s="199" t="s">
        <v>283</v>
      </c>
    </row>
  </sheetData>
  <mergeCells count="43">
    <mergeCell ref="F60:F62"/>
    <mergeCell ref="J33:J35"/>
    <mergeCell ref="K33:K35"/>
    <mergeCell ref="A58:A62"/>
    <mergeCell ref="B58:F58"/>
    <mergeCell ref="B59:B62"/>
    <mergeCell ref="C59:D59"/>
    <mergeCell ref="E59:F59"/>
    <mergeCell ref="C60:C62"/>
    <mergeCell ref="D60:D62"/>
    <mergeCell ref="E60:E62"/>
    <mergeCell ref="C33:C35"/>
    <mergeCell ref="D33:D35"/>
    <mergeCell ref="E33:E35"/>
    <mergeCell ref="F33:F35"/>
    <mergeCell ref="H33:H35"/>
    <mergeCell ref="I33:I35"/>
    <mergeCell ref="K6:K8"/>
    <mergeCell ref="A31:A35"/>
    <mergeCell ref="B31:F31"/>
    <mergeCell ref="G31:K31"/>
    <mergeCell ref="B32:B35"/>
    <mergeCell ref="C32:D32"/>
    <mergeCell ref="E32:F32"/>
    <mergeCell ref="G32:G35"/>
    <mergeCell ref="H32:I32"/>
    <mergeCell ref="J32:K32"/>
    <mergeCell ref="D6:D8"/>
    <mergeCell ref="E6:E8"/>
    <mergeCell ref="F6:F8"/>
    <mergeCell ref="H6:H8"/>
    <mergeCell ref="I6:I8"/>
    <mergeCell ref="J6:J8"/>
    <mergeCell ref="A4:A8"/>
    <mergeCell ref="B4:F4"/>
    <mergeCell ref="G4:K4"/>
    <mergeCell ref="B5:B8"/>
    <mergeCell ref="C5:D5"/>
    <mergeCell ref="E5:F5"/>
    <mergeCell ref="G5:G8"/>
    <mergeCell ref="H5:I5"/>
    <mergeCell ref="J5:K5"/>
    <mergeCell ref="C6:C8"/>
  </mergeCells>
  <hyperlinks>
    <hyperlink ref="A87" r:id="rId1" xr:uid="{D10AB767-CFA5-4636-A5ED-BAA251075B1D}"/>
  </hyperlinks>
  <printOptions horizontalCentered="1"/>
  <pageMargins left="0.1" right="0.1" top="0.1" bottom="0.1" header="0.1" footer="0.1"/>
  <pageSetup scale="71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83"/>
  <sheetViews>
    <sheetView showGridLines="0" zoomScaleNormal="100" workbookViewId="0">
      <selection sqref="A1:IV65536"/>
    </sheetView>
  </sheetViews>
  <sheetFormatPr defaultRowHeight="12.75"/>
  <cols>
    <col min="1" max="1" width="28.7109375" style="2" customWidth="1"/>
    <col min="2" max="11" width="11.7109375" style="2" customWidth="1"/>
    <col min="12" max="16384" width="9.140625" style="2"/>
  </cols>
  <sheetData>
    <row r="1" spans="1:15">
      <c r="A1" s="1">
        <v>41758</v>
      </c>
    </row>
    <row r="2" spans="1:15">
      <c r="A2" s="3" t="s">
        <v>216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5" ht="13.5" thickBot="1">
      <c r="A3" s="6"/>
      <c r="B3" s="7"/>
      <c r="C3" s="7"/>
      <c r="D3" s="7"/>
      <c r="E3" s="7"/>
      <c r="F3" s="6"/>
    </row>
    <row r="4" spans="1:15" ht="13.5" thickTop="1">
      <c r="A4" s="8"/>
      <c r="B4" s="9" t="s">
        <v>0</v>
      </c>
      <c r="C4" s="10"/>
      <c r="D4" s="10"/>
      <c r="E4" s="10"/>
      <c r="F4" s="10"/>
      <c r="G4" s="9" t="s">
        <v>21</v>
      </c>
      <c r="H4" s="10"/>
      <c r="I4" s="10"/>
      <c r="J4" s="10"/>
      <c r="K4" s="10"/>
    </row>
    <row r="5" spans="1:15">
      <c r="A5" s="11" t="s">
        <v>1</v>
      </c>
      <c r="B5" s="12"/>
      <c r="C5" s="13" t="s">
        <v>25</v>
      </c>
      <c r="D5" s="13"/>
      <c r="E5" s="14" t="s">
        <v>2</v>
      </c>
      <c r="F5" s="15"/>
      <c r="G5" s="12"/>
      <c r="H5" s="13" t="s">
        <v>25</v>
      </c>
      <c r="I5" s="13"/>
      <c r="J5" s="14" t="s">
        <v>2</v>
      </c>
      <c r="K5" s="15"/>
    </row>
    <row r="6" spans="1:15">
      <c r="A6" s="16" t="s">
        <v>3</v>
      </c>
      <c r="B6" s="12" t="s">
        <v>4</v>
      </c>
      <c r="C6" s="12" t="s">
        <v>4</v>
      </c>
      <c r="D6" s="12" t="s">
        <v>204</v>
      </c>
      <c r="E6" s="12" t="s">
        <v>4</v>
      </c>
      <c r="F6" s="12" t="s">
        <v>204</v>
      </c>
      <c r="G6" s="12" t="s">
        <v>4</v>
      </c>
      <c r="H6" s="12" t="s">
        <v>4</v>
      </c>
      <c r="I6" s="12" t="s">
        <v>204</v>
      </c>
      <c r="J6" s="12" t="s">
        <v>4</v>
      </c>
      <c r="K6" s="12" t="s">
        <v>204</v>
      </c>
    </row>
    <row r="7" spans="1:15">
      <c r="A7" s="17"/>
      <c r="B7" s="18" t="s">
        <v>5</v>
      </c>
      <c r="C7" s="19" t="s">
        <v>5</v>
      </c>
      <c r="D7" s="20" t="s">
        <v>5</v>
      </c>
      <c r="E7" s="19" t="s">
        <v>5</v>
      </c>
      <c r="F7" s="20" t="s">
        <v>5</v>
      </c>
      <c r="G7" s="18" t="s">
        <v>5</v>
      </c>
      <c r="H7" s="19" t="s">
        <v>5</v>
      </c>
      <c r="I7" s="20" t="s">
        <v>5</v>
      </c>
      <c r="J7" s="19" t="s">
        <v>5</v>
      </c>
      <c r="K7" s="20" t="s">
        <v>5</v>
      </c>
      <c r="O7" s="21"/>
    </row>
    <row r="8" spans="1:15">
      <c r="A8" s="22"/>
      <c r="B8" s="23"/>
      <c r="C8" s="23"/>
      <c r="D8" s="24"/>
      <c r="E8" s="23"/>
      <c r="F8" s="24"/>
      <c r="G8" s="25"/>
      <c r="H8" s="25"/>
      <c r="I8" s="25"/>
      <c r="J8" s="25"/>
      <c r="K8" s="26"/>
      <c r="O8" s="21"/>
    </row>
    <row r="9" spans="1:15">
      <c r="A9" s="27" t="s">
        <v>6</v>
      </c>
      <c r="B9" s="28">
        <v>142892051</v>
      </c>
      <c r="C9" s="28">
        <v>46644509</v>
      </c>
      <c r="D9" s="29">
        <f>100*C9/$B9</f>
        <v>32.64317971053547</v>
      </c>
      <c r="E9" s="28">
        <v>93678175</v>
      </c>
      <c r="F9" s="29">
        <f>100*E9/$B9</f>
        <v>65.558702772066724</v>
      </c>
      <c r="G9" s="28">
        <v>53526090</v>
      </c>
      <c r="H9" s="28">
        <v>27014874</v>
      </c>
      <c r="I9" s="29">
        <f>100*H9/$G9</f>
        <v>50.470478975766774</v>
      </c>
      <c r="J9" s="28">
        <v>25819133</v>
      </c>
      <c r="K9" s="29">
        <f>100*J9/$G9</f>
        <v>48.236538480580215</v>
      </c>
      <c r="O9" s="21"/>
    </row>
    <row r="10" spans="1:15">
      <c r="A10" s="30" t="s">
        <v>7</v>
      </c>
      <c r="B10" s="31">
        <v>2554170</v>
      </c>
      <c r="C10" s="31">
        <v>0</v>
      </c>
      <c r="D10" s="32">
        <v>0</v>
      </c>
      <c r="E10" s="31">
        <v>0</v>
      </c>
      <c r="F10" s="32">
        <v>0</v>
      </c>
      <c r="G10" s="31">
        <v>692080</v>
      </c>
      <c r="H10" s="31">
        <v>0</v>
      </c>
      <c r="I10" s="32">
        <v>0</v>
      </c>
      <c r="J10" s="31">
        <v>0</v>
      </c>
      <c r="K10" s="32">
        <v>0</v>
      </c>
      <c r="O10" s="21"/>
    </row>
    <row r="11" spans="1:15">
      <c r="A11" s="30" t="s">
        <v>8</v>
      </c>
      <c r="B11" s="31">
        <v>9963765</v>
      </c>
      <c r="C11" s="31">
        <v>419841</v>
      </c>
      <c r="D11" s="32">
        <f t="shared" ref="D11:D28" si="0">100*C11/$B11</f>
        <v>4.2136782631866572</v>
      </c>
      <c r="E11" s="31">
        <v>9541981</v>
      </c>
      <c r="F11" s="32">
        <f t="shared" ref="F11:F28" si="1">100*E11/$B11</f>
        <v>95.766821076169506</v>
      </c>
      <c r="G11" s="31">
        <v>788652</v>
      </c>
      <c r="H11" s="31">
        <v>92689</v>
      </c>
      <c r="I11" s="32">
        <f t="shared" ref="I11:I28" si="2">100*H11/$G11</f>
        <v>11.752839021520264</v>
      </c>
      <c r="J11" s="31">
        <v>695963</v>
      </c>
      <c r="K11" s="32">
        <f t="shared" ref="K11:K28" si="3">100*J11/$G11</f>
        <v>88.247160978479741</v>
      </c>
      <c r="O11" s="21"/>
    </row>
    <row r="12" spans="1:15">
      <c r="A12" s="30" t="s">
        <v>9</v>
      </c>
      <c r="B12" s="31">
        <v>12277702</v>
      </c>
      <c r="C12" s="31">
        <v>593327</v>
      </c>
      <c r="D12" s="32">
        <f t="shared" si="0"/>
        <v>4.8325574280919996</v>
      </c>
      <c r="E12" s="31">
        <v>11681405</v>
      </c>
      <c r="F12" s="32">
        <f t="shared" si="1"/>
        <v>95.143252377358564</v>
      </c>
      <c r="G12" s="31">
        <v>1175853</v>
      </c>
      <c r="H12" s="31">
        <v>133869</v>
      </c>
      <c r="I12" s="32">
        <f t="shared" si="2"/>
        <v>11.384841472531004</v>
      </c>
      <c r="J12" s="31">
        <v>1041985</v>
      </c>
      <c r="K12" s="32">
        <f t="shared" si="3"/>
        <v>88.615243572113187</v>
      </c>
      <c r="O12" s="21"/>
    </row>
    <row r="13" spans="1:15">
      <c r="A13" s="30" t="s">
        <v>10</v>
      </c>
      <c r="B13" s="31">
        <v>12806501</v>
      </c>
      <c r="C13" s="31">
        <v>911539</v>
      </c>
      <c r="D13" s="32">
        <f t="shared" si="0"/>
        <v>7.1177833820494767</v>
      </c>
      <c r="E13" s="31">
        <v>11893018</v>
      </c>
      <c r="F13" s="32">
        <f t="shared" si="1"/>
        <v>92.867036827623721</v>
      </c>
      <c r="G13" s="31">
        <v>1820592</v>
      </c>
      <c r="H13" s="31">
        <v>188485</v>
      </c>
      <c r="I13" s="32">
        <f t="shared" si="2"/>
        <v>10.352951127984744</v>
      </c>
      <c r="J13" s="31">
        <v>1632107</v>
      </c>
      <c r="K13" s="32">
        <f t="shared" si="3"/>
        <v>89.647048872015262</v>
      </c>
      <c r="O13" s="21"/>
    </row>
    <row r="14" spans="1:15">
      <c r="A14" s="30" t="s">
        <v>11</v>
      </c>
      <c r="B14" s="31">
        <v>11722728</v>
      </c>
      <c r="C14" s="31">
        <v>1132656</v>
      </c>
      <c r="D14" s="32">
        <f t="shared" si="0"/>
        <v>9.6620513586939829</v>
      </c>
      <c r="E14" s="31">
        <v>10588934</v>
      </c>
      <c r="F14" s="32">
        <f t="shared" si="1"/>
        <v>90.328241003288653</v>
      </c>
      <c r="G14" s="31">
        <v>2147912</v>
      </c>
      <c r="H14" s="31">
        <v>263165</v>
      </c>
      <c r="I14" s="32">
        <f t="shared" si="2"/>
        <v>12.25213137223499</v>
      </c>
      <c r="J14" s="31">
        <v>1884748</v>
      </c>
      <c r="K14" s="32">
        <f t="shared" si="3"/>
        <v>87.747915184607194</v>
      </c>
      <c r="O14" s="21"/>
    </row>
    <row r="15" spans="1:15">
      <c r="A15" s="30" t="s">
        <v>12</v>
      </c>
      <c r="B15" s="31">
        <v>10185282</v>
      </c>
      <c r="C15" s="31">
        <v>1269230</v>
      </c>
      <c r="D15" s="32">
        <f t="shared" si="0"/>
        <v>12.46141245770122</v>
      </c>
      <c r="E15" s="31">
        <v>8914079</v>
      </c>
      <c r="F15" s="32">
        <f t="shared" si="1"/>
        <v>87.519216453702512</v>
      </c>
      <c r="G15" s="31">
        <v>2224614</v>
      </c>
      <c r="H15" s="31">
        <v>358057</v>
      </c>
      <c r="I15" s="32">
        <f t="shared" si="2"/>
        <v>16.09524169136758</v>
      </c>
      <c r="J15" s="31">
        <v>1866557</v>
      </c>
      <c r="K15" s="32">
        <f t="shared" si="3"/>
        <v>83.904758308632424</v>
      </c>
      <c r="O15" s="21"/>
    </row>
    <row r="16" spans="1:15">
      <c r="A16" s="30" t="s">
        <v>13</v>
      </c>
      <c r="B16" s="31">
        <v>8950075</v>
      </c>
      <c r="C16" s="31">
        <v>1537327</v>
      </c>
      <c r="D16" s="32">
        <f t="shared" si="0"/>
        <v>17.176694050049861</v>
      </c>
      <c r="E16" s="31">
        <v>7411750</v>
      </c>
      <c r="F16" s="32">
        <f t="shared" si="1"/>
        <v>82.8121552054033</v>
      </c>
      <c r="G16" s="31">
        <v>2263787</v>
      </c>
      <c r="H16" s="31">
        <v>414510</v>
      </c>
      <c r="I16" s="32">
        <f t="shared" si="2"/>
        <v>18.310468255184787</v>
      </c>
      <c r="J16" s="31">
        <v>1849277</v>
      </c>
      <c r="K16" s="32">
        <f t="shared" si="3"/>
        <v>81.689531744815213</v>
      </c>
      <c r="O16" s="21"/>
    </row>
    <row r="17" spans="1:15">
      <c r="A17" s="30" t="s">
        <v>14</v>
      </c>
      <c r="B17" s="31">
        <v>14613296</v>
      </c>
      <c r="C17" s="31">
        <v>3563770</v>
      </c>
      <c r="D17" s="32">
        <f t="shared" si="0"/>
        <v>24.387174529277996</v>
      </c>
      <c r="E17" s="31">
        <v>11047528</v>
      </c>
      <c r="F17" s="32">
        <f t="shared" si="1"/>
        <v>75.599152990536837</v>
      </c>
      <c r="G17" s="31">
        <v>4288569</v>
      </c>
      <c r="H17" s="31">
        <v>1005309</v>
      </c>
      <c r="I17" s="32">
        <f t="shared" si="2"/>
        <v>23.441595553202013</v>
      </c>
      <c r="J17" s="31">
        <v>3283260</v>
      </c>
      <c r="K17" s="32">
        <f t="shared" si="3"/>
        <v>76.558404446797994</v>
      </c>
      <c r="O17" s="21"/>
    </row>
    <row r="18" spans="1:15">
      <c r="A18" s="30" t="s">
        <v>15</v>
      </c>
      <c r="B18" s="31">
        <v>10992023</v>
      </c>
      <c r="C18" s="31">
        <v>3964667</v>
      </c>
      <c r="D18" s="32">
        <f t="shared" si="0"/>
        <v>36.068583553728011</v>
      </c>
      <c r="E18" s="31">
        <v>7026299</v>
      </c>
      <c r="F18" s="32">
        <f t="shared" si="1"/>
        <v>63.921800381967905</v>
      </c>
      <c r="G18" s="31">
        <v>4060833</v>
      </c>
      <c r="H18" s="31">
        <v>1214309</v>
      </c>
      <c r="I18" s="32">
        <f t="shared" si="2"/>
        <v>29.902953408820309</v>
      </c>
      <c r="J18" s="31">
        <v>2846524</v>
      </c>
      <c r="K18" s="32">
        <f t="shared" si="3"/>
        <v>70.097046591179691</v>
      </c>
      <c r="O18" s="21"/>
    </row>
    <row r="19" spans="1:15">
      <c r="A19" s="30" t="s">
        <v>16</v>
      </c>
      <c r="B19" s="31">
        <v>18727169</v>
      </c>
      <c r="C19" s="31">
        <v>9381311</v>
      </c>
      <c r="D19" s="32">
        <f t="shared" si="0"/>
        <v>50.094656592248406</v>
      </c>
      <c r="E19" s="31">
        <v>9344861</v>
      </c>
      <c r="F19" s="32">
        <f t="shared" si="1"/>
        <v>49.900019591856086</v>
      </c>
      <c r="G19" s="31">
        <v>10070659</v>
      </c>
      <c r="H19" s="31">
        <v>4457635</v>
      </c>
      <c r="I19" s="32">
        <f t="shared" si="2"/>
        <v>44.263587914157355</v>
      </c>
      <c r="J19" s="31">
        <v>5613025</v>
      </c>
      <c r="K19" s="32">
        <f t="shared" si="3"/>
        <v>55.736422015679409</v>
      </c>
      <c r="O19" s="21"/>
    </row>
    <row r="20" spans="1:15">
      <c r="A20" s="33" t="s">
        <v>17</v>
      </c>
      <c r="B20" s="31">
        <v>11805382</v>
      </c>
      <c r="C20" s="31">
        <v>7876832</v>
      </c>
      <c r="D20" s="32">
        <f t="shared" si="0"/>
        <v>66.722381368091263</v>
      </c>
      <c r="E20" s="31">
        <v>3928551</v>
      </c>
      <c r="F20" s="32">
        <f t="shared" si="1"/>
        <v>33.277627102621501</v>
      </c>
      <c r="G20" s="31">
        <v>8619012</v>
      </c>
      <c r="H20" s="31">
        <v>5479611</v>
      </c>
      <c r="I20" s="32">
        <f t="shared" si="2"/>
        <v>63.575859970957225</v>
      </c>
      <c r="J20" s="31">
        <v>3139401</v>
      </c>
      <c r="K20" s="32">
        <f t="shared" si="3"/>
        <v>36.424140029042775</v>
      </c>
      <c r="O20" s="21"/>
    </row>
    <row r="21" spans="1:15">
      <c r="A21" s="33" t="s">
        <v>18</v>
      </c>
      <c r="B21" s="31">
        <v>13997651</v>
      </c>
      <c r="C21" s="31">
        <v>11873957</v>
      </c>
      <c r="D21" s="32">
        <f t="shared" si="0"/>
        <v>84.828211533492293</v>
      </c>
      <c r="E21" s="31">
        <v>2123674</v>
      </c>
      <c r="F21" s="32">
        <f t="shared" si="1"/>
        <v>15.171645585391435</v>
      </c>
      <c r="G21" s="31">
        <v>11683292</v>
      </c>
      <c r="H21" s="31">
        <v>9854876</v>
      </c>
      <c r="I21" s="32">
        <f t="shared" si="2"/>
        <v>84.350164320124847</v>
      </c>
      <c r="J21" s="31">
        <v>1828415</v>
      </c>
      <c r="K21" s="32">
        <f t="shared" si="3"/>
        <v>15.649827120643737</v>
      </c>
      <c r="O21" s="21"/>
    </row>
    <row r="22" spans="1:15">
      <c r="A22" s="33" t="s">
        <v>19</v>
      </c>
      <c r="B22" s="31">
        <v>3471723</v>
      </c>
      <c r="C22" s="31">
        <v>3317311</v>
      </c>
      <c r="D22" s="32">
        <f t="shared" si="0"/>
        <v>95.552294926755394</v>
      </c>
      <c r="E22" s="31">
        <v>154395</v>
      </c>
      <c r="F22" s="32">
        <f t="shared" si="1"/>
        <v>4.447215402841759</v>
      </c>
      <c r="G22" s="31">
        <v>2992012</v>
      </c>
      <c r="H22" s="31">
        <v>2869916</v>
      </c>
      <c r="I22" s="32">
        <f t="shared" si="2"/>
        <v>95.919267703471775</v>
      </c>
      <c r="J22" s="31">
        <v>122094</v>
      </c>
      <c r="K22" s="32">
        <f t="shared" si="3"/>
        <v>4.0806654518765297</v>
      </c>
      <c r="O22" s="21"/>
    </row>
    <row r="23" spans="1:15">
      <c r="A23" s="33" t="s">
        <v>20</v>
      </c>
      <c r="B23" s="31">
        <v>544224</v>
      </c>
      <c r="C23" s="31">
        <v>527916</v>
      </c>
      <c r="D23" s="32">
        <f t="shared" si="0"/>
        <v>97.003439760098786</v>
      </c>
      <c r="E23" s="31">
        <v>16167</v>
      </c>
      <c r="F23" s="32">
        <f t="shared" si="1"/>
        <v>2.9706517904392311</v>
      </c>
      <c r="G23" s="31">
        <v>464847</v>
      </c>
      <c r="H23" s="31">
        <v>452723</v>
      </c>
      <c r="I23" s="32">
        <f t="shared" si="2"/>
        <v>97.391829999978484</v>
      </c>
      <c r="J23" s="31">
        <v>12124</v>
      </c>
      <c r="K23" s="32">
        <f t="shared" si="3"/>
        <v>2.6081700000215124</v>
      </c>
      <c r="O23" s="21"/>
    </row>
    <row r="24" spans="1:15">
      <c r="A24" s="33" t="s">
        <v>28</v>
      </c>
      <c r="B24" s="31">
        <v>126941</v>
      </c>
      <c r="C24" s="31">
        <v>123984</v>
      </c>
      <c r="D24" s="32">
        <f t="shared" si="0"/>
        <v>97.67057136780079</v>
      </c>
      <c r="E24" s="31">
        <v>2957</v>
      </c>
      <c r="F24" s="32">
        <f t="shared" si="1"/>
        <v>2.3294286321992108</v>
      </c>
      <c r="G24" s="31">
        <v>106933</v>
      </c>
      <c r="H24" s="31">
        <v>104748</v>
      </c>
      <c r="I24" s="32">
        <f t="shared" si="2"/>
        <v>97.956664453442812</v>
      </c>
      <c r="J24" s="31">
        <v>2184</v>
      </c>
      <c r="K24" s="32">
        <f t="shared" si="3"/>
        <v>2.0424003815473242</v>
      </c>
      <c r="O24" s="21"/>
    </row>
    <row r="25" spans="1:15">
      <c r="A25" s="33" t="s">
        <v>29</v>
      </c>
      <c r="B25" s="31">
        <v>51550</v>
      </c>
      <c r="C25" s="31">
        <v>50702</v>
      </c>
      <c r="D25" s="32">
        <f t="shared" si="0"/>
        <v>98.354995150339477</v>
      </c>
      <c r="E25" s="31">
        <v>848</v>
      </c>
      <c r="F25" s="32">
        <f t="shared" si="1"/>
        <v>1.6450048496605238</v>
      </c>
      <c r="G25" s="31">
        <v>43064</v>
      </c>
      <c r="H25" s="31">
        <v>42504</v>
      </c>
      <c r="I25" s="32">
        <f t="shared" si="2"/>
        <v>98.699609882964893</v>
      </c>
      <c r="J25" s="31">
        <v>560</v>
      </c>
      <c r="K25" s="32">
        <f t="shared" si="3"/>
        <v>1.3003901170351104</v>
      </c>
      <c r="O25" s="21"/>
    </row>
    <row r="26" spans="1:15">
      <c r="A26" s="33" t="s">
        <v>30</v>
      </c>
      <c r="B26" s="31">
        <v>73078</v>
      </c>
      <c r="C26" s="31">
        <v>71694</v>
      </c>
      <c r="D26" s="32">
        <f t="shared" si="0"/>
        <v>98.106133172774292</v>
      </c>
      <c r="E26" s="31">
        <v>1383</v>
      </c>
      <c r="F26" s="32">
        <f t="shared" si="1"/>
        <v>1.8924984263389804</v>
      </c>
      <c r="G26" s="31">
        <v>60234</v>
      </c>
      <c r="H26" s="31">
        <v>59502</v>
      </c>
      <c r="I26" s="32">
        <f t="shared" si="2"/>
        <v>98.784739515888035</v>
      </c>
      <c r="J26" s="31">
        <v>733</v>
      </c>
      <c r="K26" s="32">
        <f t="shared" si="3"/>
        <v>1.2169206760301492</v>
      </c>
      <c r="O26" s="21"/>
    </row>
    <row r="27" spans="1:15">
      <c r="A27" s="33" t="s">
        <v>31</v>
      </c>
      <c r="B27" s="31">
        <v>17527</v>
      </c>
      <c r="C27" s="31">
        <v>17280</v>
      </c>
      <c r="D27" s="32">
        <f t="shared" si="0"/>
        <v>98.590745706624062</v>
      </c>
      <c r="E27" s="31">
        <v>247</v>
      </c>
      <c r="F27" s="32">
        <f t="shared" si="1"/>
        <v>1.4092542933759342</v>
      </c>
      <c r="G27" s="31">
        <v>14113</v>
      </c>
      <c r="H27" s="31">
        <v>13987</v>
      </c>
      <c r="I27" s="32">
        <f t="shared" si="2"/>
        <v>99.107206122015157</v>
      </c>
      <c r="J27" s="31">
        <v>126</v>
      </c>
      <c r="K27" s="32">
        <f t="shared" si="3"/>
        <v>0.89279387798483667</v>
      </c>
      <c r="O27" s="21"/>
    </row>
    <row r="28" spans="1:15" ht="13.5" thickBot="1">
      <c r="A28" s="33" t="s">
        <v>32</v>
      </c>
      <c r="B28" s="31">
        <v>11264</v>
      </c>
      <c r="C28" s="31">
        <v>11166</v>
      </c>
      <c r="D28" s="32">
        <f t="shared" si="0"/>
        <v>99.129971590909093</v>
      </c>
      <c r="E28" s="31">
        <v>98</v>
      </c>
      <c r="F28" s="32">
        <f t="shared" si="1"/>
        <v>0.87002840909090906</v>
      </c>
      <c r="G28" s="31">
        <v>9031</v>
      </c>
      <c r="H28" s="31">
        <v>8980</v>
      </c>
      <c r="I28" s="32">
        <f t="shared" si="2"/>
        <v>99.43527848521758</v>
      </c>
      <c r="J28" s="31">
        <v>51</v>
      </c>
      <c r="K28" s="32">
        <f t="shared" si="3"/>
        <v>0.56472151478241617</v>
      </c>
    </row>
    <row r="29" spans="1:15" ht="13.5" thickTop="1">
      <c r="A29" s="8"/>
      <c r="B29" s="9" t="s">
        <v>49</v>
      </c>
      <c r="C29" s="10"/>
      <c r="D29" s="10"/>
      <c r="E29" s="10"/>
      <c r="F29" s="10"/>
      <c r="G29" s="34" t="s">
        <v>212</v>
      </c>
      <c r="H29" s="10"/>
      <c r="I29" s="10"/>
      <c r="J29" s="10"/>
      <c r="K29" s="10"/>
    </row>
    <row r="30" spans="1:15">
      <c r="A30" s="11" t="s">
        <v>1</v>
      </c>
      <c r="B30" s="12"/>
      <c r="C30" s="13" t="s">
        <v>25</v>
      </c>
      <c r="D30" s="13"/>
      <c r="E30" s="14" t="s">
        <v>2</v>
      </c>
      <c r="F30" s="15"/>
      <c r="G30" s="12"/>
      <c r="H30" s="13" t="s">
        <v>25</v>
      </c>
      <c r="I30" s="13"/>
      <c r="J30" s="14" t="s">
        <v>2</v>
      </c>
      <c r="K30" s="15"/>
    </row>
    <row r="31" spans="1:15">
      <c r="A31" s="16" t="s">
        <v>3</v>
      </c>
      <c r="B31" s="12" t="s">
        <v>4</v>
      </c>
      <c r="C31" s="12" t="s">
        <v>4</v>
      </c>
      <c r="D31" s="12" t="s">
        <v>204</v>
      </c>
      <c r="E31" s="12" t="s">
        <v>4</v>
      </c>
      <c r="F31" s="12" t="s">
        <v>204</v>
      </c>
      <c r="G31" s="12" t="s">
        <v>4</v>
      </c>
      <c r="H31" s="12" t="s">
        <v>4</v>
      </c>
      <c r="I31" s="12" t="s">
        <v>204</v>
      </c>
      <c r="J31" s="12" t="s">
        <v>4</v>
      </c>
      <c r="K31" s="12" t="s">
        <v>204</v>
      </c>
    </row>
    <row r="32" spans="1:15">
      <c r="A32" s="17"/>
      <c r="B32" s="18" t="s">
        <v>5</v>
      </c>
      <c r="C32" s="19" t="s">
        <v>5</v>
      </c>
      <c r="D32" s="20" t="s">
        <v>5</v>
      </c>
      <c r="E32" s="19" t="s">
        <v>5</v>
      </c>
      <c r="F32" s="20" t="s">
        <v>5</v>
      </c>
      <c r="G32" s="18" t="s">
        <v>5</v>
      </c>
      <c r="H32" s="19" t="s">
        <v>5</v>
      </c>
      <c r="I32" s="20" t="s">
        <v>5</v>
      </c>
      <c r="J32" s="19" t="s">
        <v>5</v>
      </c>
      <c r="K32" s="20" t="s">
        <v>5</v>
      </c>
    </row>
    <row r="33" spans="1:11">
      <c r="A33" s="22"/>
      <c r="B33" s="25"/>
      <c r="C33" s="25"/>
      <c r="D33" s="25"/>
      <c r="E33" s="25"/>
      <c r="F33" s="26"/>
      <c r="G33" s="23"/>
      <c r="H33" s="23"/>
      <c r="I33" s="35"/>
      <c r="J33" s="23"/>
      <c r="K33" s="36"/>
    </row>
    <row r="34" spans="1:11">
      <c r="A34" s="27" t="s">
        <v>6</v>
      </c>
      <c r="B34" s="28">
        <v>2532292</v>
      </c>
      <c r="C34" s="28">
        <v>1074764</v>
      </c>
      <c r="D34" s="29">
        <f>100*C34/$B34</f>
        <v>42.442340772707098</v>
      </c>
      <c r="E34" s="28">
        <v>1353443</v>
      </c>
      <c r="F34" s="29">
        <f>100*E34/$B34</f>
        <v>53.447351253330972</v>
      </c>
      <c r="G34" s="28">
        <v>21916717</v>
      </c>
      <c r="H34" s="28">
        <v>4026260</v>
      </c>
      <c r="I34" s="29">
        <f>100*H34/$G34</f>
        <v>18.370725871032601</v>
      </c>
      <c r="J34" s="28">
        <v>17807367</v>
      </c>
      <c r="K34" s="29">
        <f>100*J34/$G34</f>
        <v>81.250157128916712</v>
      </c>
    </row>
    <row r="35" spans="1:11">
      <c r="A35" s="30" t="s">
        <v>7</v>
      </c>
      <c r="B35" s="31">
        <v>88896</v>
      </c>
      <c r="C35" s="31">
        <v>0</v>
      </c>
      <c r="D35" s="32">
        <v>0</v>
      </c>
      <c r="E35" s="31">
        <v>0</v>
      </c>
      <c r="F35" s="32">
        <v>0</v>
      </c>
      <c r="G35" s="31">
        <v>83089</v>
      </c>
      <c r="H35" s="31">
        <v>0</v>
      </c>
      <c r="I35" s="32">
        <v>0</v>
      </c>
      <c r="J35" s="31">
        <v>0</v>
      </c>
      <c r="K35" s="32">
        <v>0</v>
      </c>
    </row>
    <row r="36" spans="1:11">
      <c r="A36" s="30" t="s">
        <v>8</v>
      </c>
      <c r="B36" s="31">
        <v>143040</v>
      </c>
      <c r="C36" s="31" t="s">
        <v>51</v>
      </c>
      <c r="D36" s="32" t="s">
        <v>213</v>
      </c>
      <c r="E36" s="31" t="s">
        <v>51</v>
      </c>
      <c r="F36" s="32" t="s">
        <v>213</v>
      </c>
      <c r="G36" s="31">
        <v>647030</v>
      </c>
      <c r="H36" s="31">
        <v>24255</v>
      </c>
      <c r="I36" s="32">
        <f t="shared" ref="I36:I53" si="4">100*H36/$G36</f>
        <v>3.7486669860748343</v>
      </c>
      <c r="J36" s="31">
        <v>622775</v>
      </c>
      <c r="K36" s="32">
        <f t="shared" ref="K36:K53" si="5">100*J36/$G36</f>
        <v>96.251333013925162</v>
      </c>
    </row>
    <row r="37" spans="1:11">
      <c r="A37" s="30" t="s">
        <v>9</v>
      </c>
      <c r="B37" s="31">
        <v>162841</v>
      </c>
      <c r="C37" s="52">
        <v>48152</v>
      </c>
      <c r="D37" s="32">
        <f t="shared" ref="D37:D47" si="6">100*C37/$B37</f>
        <v>29.569948600168264</v>
      </c>
      <c r="E37" s="52">
        <v>252816</v>
      </c>
      <c r="F37" s="32">
        <f t="shared" ref="F37:F47" si="7">100*E37/$B37</f>
        <v>155.2532838781388</v>
      </c>
      <c r="G37" s="31">
        <v>1992364</v>
      </c>
      <c r="H37" s="31">
        <v>48147</v>
      </c>
      <c r="I37" s="32">
        <f t="shared" si="4"/>
        <v>2.416576489035136</v>
      </c>
      <c r="J37" s="31">
        <v>1944216</v>
      </c>
      <c r="K37" s="32">
        <f t="shared" si="5"/>
        <v>97.583373319333219</v>
      </c>
    </row>
    <row r="38" spans="1:11">
      <c r="A38" s="30" t="s">
        <v>10</v>
      </c>
      <c r="B38" s="31">
        <v>156921</v>
      </c>
      <c r="C38" s="31">
        <v>30673</v>
      </c>
      <c r="D38" s="32">
        <f t="shared" si="6"/>
        <v>19.546778315203191</v>
      </c>
      <c r="E38" s="31">
        <v>124305</v>
      </c>
      <c r="F38" s="32">
        <f t="shared" si="7"/>
        <v>79.215019022310585</v>
      </c>
      <c r="G38" s="31">
        <v>3171717</v>
      </c>
      <c r="H38" s="31">
        <v>74821</v>
      </c>
      <c r="I38" s="32">
        <f t="shared" si="4"/>
        <v>2.3590061786723089</v>
      </c>
      <c r="J38" s="31">
        <v>3096896</v>
      </c>
      <c r="K38" s="32">
        <f t="shared" si="5"/>
        <v>97.640993821327697</v>
      </c>
    </row>
    <row r="39" spans="1:11">
      <c r="A39" s="30" t="s">
        <v>11</v>
      </c>
      <c r="B39" s="31">
        <v>197128</v>
      </c>
      <c r="C39" s="31">
        <v>43931</v>
      </c>
      <c r="D39" s="32">
        <f t="shared" si="6"/>
        <v>22.28552006817905</v>
      </c>
      <c r="E39" s="31">
        <v>152060</v>
      </c>
      <c r="F39" s="32">
        <f t="shared" si="7"/>
        <v>77.137697333712111</v>
      </c>
      <c r="G39" s="31">
        <v>3050526</v>
      </c>
      <c r="H39" s="31">
        <v>116691</v>
      </c>
      <c r="I39" s="32">
        <f t="shared" si="4"/>
        <v>3.8252747231133255</v>
      </c>
      <c r="J39" s="31">
        <v>2933835</v>
      </c>
      <c r="K39" s="32">
        <f t="shared" si="5"/>
        <v>96.174725276886676</v>
      </c>
    </row>
    <row r="40" spans="1:11">
      <c r="A40" s="30" t="s">
        <v>12</v>
      </c>
      <c r="B40" s="31">
        <v>209166</v>
      </c>
      <c r="C40" s="52">
        <v>105952</v>
      </c>
      <c r="D40" s="32">
        <f t="shared" si="6"/>
        <v>50.654504078100651</v>
      </c>
      <c r="E40" s="52">
        <v>305238</v>
      </c>
      <c r="F40" s="32">
        <f>100*E40/$B40</f>
        <v>145.93098304695792</v>
      </c>
      <c r="G40" s="31">
        <v>2667446</v>
      </c>
      <c r="H40" s="31">
        <v>150540</v>
      </c>
      <c r="I40" s="32">
        <f t="shared" si="4"/>
        <v>5.6436006577077853</v>
      </c>
      <c r="J40" s="31">
        <v>2516907</v>
      </c>
      <c r="K40" s="32">
        <f t="shared" si="5"/>
        <v>94.35643683133604</v>
      </c>
    </row>
    <row r="41" spans="1:11">
      <c r="A41" s="30" t="s">
        <v>13</v>
      </c>
      <c r="B41" s="31">
        <v>204994</v>
      </c>
      <c r="C41" s="31" t="s">
        <v>51</v>
      </c>
      <c r="D41" s="32" t="s">
        <v>213</v>
      </c>
      <c r="E41" s="31" t="s">
        <v>51</v>
      </c>
      <c r="F41" s="32" t="s">
        <v>213</v>
      </c>
      <c r="G41" s="31">
        <v>2198467</v>
      </c>
      <c r="H41" s="31">
        <v>232498</v>
      </c>
      <c r="I41" s="32">
        <f t="shared" si="4"/>
        <v>10.575460081957109</v>
      </c>
      <c r="J41" s="31">
        <v>1965969</v>
      </c>
      <c r="K41" s="32">
        <f t="shared" si="5"/>
        <v>89.424539918042896</v>
      </c>
    </row>
    <row r="42" spans="1:11">
      <c r="A42" s="30" t="s">
        <v>14</v>
      </c>
      <c r="B42" s="31">
        <v>372657</v>
      </c>
      <c r="C42" s="31">
        <v>152732</v>
      </c>
      <c r="D42" s="32">
        <f t="shared" si="6"/>
        <v>40.984605146287336</v>
      </c>
      <c r="E42" s="31">
        <v>217926</v>
      </c>
      <c r="F42" s="32">
        <f t="shared" si="7"/>
        <v>58.478976646084739</v>
      </c>
      <c r="G42" s="31">
        <v>2987262</v>
      </c>
      <c r="H42" s="31">
        <v>574738</v>
      </c>
      <c r="I42" s="32">
        <f t="shared" si="4"/>
        <v>19.23962478014985</v>
      </c>
      <c r="J42" s="31">
        <v>2412524</v>
      </c>
      <c r="K42" s="32">
        <f t="shared" si="5"/>
        <v>80.760375219850147</v>
      </c>
    </row>
    <row r="43" spans="1:11">
      <c r="A43" s="30" t="s">
        <v>15</v>
      </c>
      <c r="B43" s="31">
        <v>286102</v>
      </c>
      <c r="C43" s="31">
        <v>165199</v>
      </c>
      <c r="D43" s="32">
        <f t="shared" si="6"/>
        <v>57.741295062600052</v>
      </c>
      <c r="E43" s="31">
        <v>119846</v>
      </c>
      <c r="F43" s="32">
        <f t="shared" si="7"/>
        <v>41.889256279229087</v>
      </c>
      <c r="G43" s="31">
        <v>1771865</v>
      </c>
      <c r="H43" s="31">
        <v>656955</v>
      </c>
      <c r="I43" s="32">
        <f t="shared" si="4"/>
        <v>37.077034649931008</v>
      </c>
      <c r="J43" s="31">
        <v>1114910</v>
      </c>
      <c r="K43" s="32">
        <f t="shared" si="5"/>
        <v>62.922965350068992</v>
      </c>
    </row>
    <row r="44" spans="1:11">
      <c r="A44" s="30" t="s">
        <v>16</v>
      </c>
      <c r="B44" s="31">
        <v>401672</v>
      </c>
      <c r="C44" s="31">
        <v>275355</v>
      </c>
      <c r="D44" s="32">
        <f t="shared" si="6"/>
        <v>68.552201796490664</v>
      </c>
      <c r="E44" s="31">
        <v>125320</v>
      </c>
      <c r="F44" s="32">
        <f t="shared" si="7"/>
        <v>31.199585731641736</v>
      </c>
      <c r="G44" s="31">
        <v>2066993</v>
      </c>
      <c r="H44" s="31">
        <v>1116588</v>
      </c>
      <c r="I44" s="32">
        <f t="shared" si="4"/>
        <v>54.01992169301009</v>
      </c>
      <c r="J44" s="31">
        <v>950405</v>
      </c>
      <c r="K44" s="32">
        <f t="shared" si="5"/>
        <v>45.98007830698991</v>
      </c>
    </row>
    <row r="45" spans="1:11">
      <c r="A45" s="33" t="s">
        <v>17</v>
      </c>
      <c r="B45" s="31">
        <v>146214</v>
      </c>
      <c r="C45" s="31">
        <v>110544</v>
      </c>
      <c r="D45" s="32">
        <f t="shared" si="6"/>
        <v>75.604251302884819</v>
      </c>
      <c r="E45" s="31">
        <v>35669</v>
      </c>
      <c r="F45" s="32">
        <f t="shared" si="7"/>
        <v>24.395064768079664</v>
      </c>
      <c r="G45" s="31">
        <v>719487</v>
      </c>
      <c r="H45" s="31">
        <v>535536</v>
      </c>
      <c r="I45" s="32">
        <f t="shared" si="4"/>
        <v>74.433033536394674</v>
      </c>
      <c r="J45" s="31">
        <v>183950</v>
      </c>
      <c r="K45" s="32">
        <f t="shared" si="5"/>
        <v>25.566827475687539</v>
      </c>
    </row>
    <row r="46" spans="1:11">
      <c r="A46" s="33" t="s">
        <v>18</v>
      </c>
      <c r="B46" s="31">
        <v>115734</v>
      </c>
      <c r="C46" s="31">
        <v>98273</v>
      </c>
      <c r="D46" s="32">
        <f t="shared" si="6"/>
        <v>84.912817322480862</v>
      </c>
      <c r="E46" s="52">
        <v>17444</v>
      </c>
      <c r="F46" s="32">
        <f t="shared" si="7"/>
        <v>15.072493822040196</v>
      </c>
      <c r="G46" s="31">
        <v>465678</v>
      </c>
      <c r="H46" s="31">
        <v>404846</v>
      </c>
      <c r="I46" s="32">
        <f t="shared" si="4"/>
        <v>86.93689631032602</v>
      </c>
      <c r="J46" s="31">
        <v>60830</v>
      </c>
      <c r="K46" s="32">
        <f t="shared" si="5"/>
        <v>13.062674208358565</v>
      </c>
    </row>
    <row r="47" spans="1:11">
      <c r="A47" s="33" t="s">
        <v>19</v>
      </c>
      <c r="B47" s="52">
        <v>46928</v>
      </c>
      <c r="C47" s="52">
        <v>43953</v>
      </c>
      <c r="D47" s="32">
        <f t="shared" si="6"/>
        <v>93.660501193317415</v>
      </c>
      <c r="E47" s="52">
        <v>2818</v>
      </c>
      <c r="F47" s="32">
        <f t="shared" si="7"/>
        <v>6.0049437436072282</v>
      </c>
      <c r="G47" s="31">
        <v>74952</v>
      </c>
      <c r="H47" s="31">
        <v>71995</v>
      </c>
      <c r="I47" s="32">
        <f t="shared" si="4"/>
        <v>96.054808410716191</v>
      </c>
      <c r="J47" s="31">
        <v>2957</v>
      </c>
      <c r="K47" s="32">
        <f t="shared" si="5"/>
        <v>3.9451915892838083</v>
      </c>
    </row>
    <row r="48" spans="1:11">
      <c r="A48" s="33" t="s">
        <v>20</v>
      </c>
      <c r="B48" s="58" t="s">
        <v>51</v>
      </c>
      <c r="C48" s="58" t="s">
        <v>51</v>
      </c>
      <c r="D48" s="32" t="s">
        <v>213</v>
      </c>
      <c r="E48" s="31" t="s">
        <v>51</v>
      </c>
      <c r="F48" s="32" t="s">
        <v>213</v>
      </c>
      <c r="G48" s="31">
        <v>13812</v>
      </c>
      <c r="H48" s="31">
        <v>12864</v>
      </c>
      <c r="I48" s="32">
        <f t="shared" si="4"/>
        <v>93.136403127715027</v>
      </c>
      <c r="J48" s="31">
        <v>948</v>
      </c>
      <c r="K48" s="32">
        <f t="shared" si="5"/>
        <v>6.8635968722849698</v>
      </c>
    </row>
    <row r="49" spans="1:11">
      <c r="A49" s="33" t="s">
        <v>28</v>
      </c>
      <c r="B49" s="31" t="s">
        <v>51</v>
      </c>
      <c r="C49" s="31" t="s">
        <v>51</v>
      </c>
      <c r="D49" s="32" t="s">
        <v>213</v>
      </c>
      <c r="E49" s="31" t="s">
        <v>51</v>
      </c>
      <c r="F49" s="32" t="s">
        <v>213</v>
      </c>
      <c r="G49" s="31">
        <v>2551</v>
      </c>
      <c r="H49" s="31">
        <v>2440</v>
      </c>
      <c r="I49" s="32">
        <f t="shared" si="4"/>
        <v>95.648765190121523</v>
      </c>
      <c r="J49" s="31">
        <v>110</v>
      </c>
      <c r="K49" s="32">
        <f t="shared" si="5"/>
        <v>4.3120344962759702</v>
      </c>
    </row>
    <row r="50" spans="1:11">
      <c r="A50" s="33" t="s">
        <v>29</v>
      </c>
      <c r="B50" s="31" t="s">
        <v>51</v>
      </c>
      <c r="C50" s="31" t="s">
        <v>51</v>
      </c>
      <c r="D50" s="32" t="s">
        <v>213</v>
      </c>
      <c r="E50" s="31" t="s">
        <v>51</v>
      </c>
      <c r="F50" s="32" t="s">
        <v>213</v>
      </c>
      <c r="G50" s="31">
        <v>1172</v>
      </c>
      <c r="H50" s="31">
        <v>1137</v>
      </c>
      <c r="I50" s="32">
        <f t="shared" si="4"/>
        <v>97.0136518771331</v>
      </c>
      <c r="J50" s="31">
        <v>35</v>
      </c>
      <c r="K50" s="32">
        <f t="shared" si="5"/>
        <v>2.986348122866894</v>
      </c>
    </row>
    <row r="51" spans="1:11">
      <c r="A51" s="33" t="s">
        <v>30</v>
      </c>
      <c r="B51" s="31" t="s">
        <v>51</v>
      </c>
      <c r="C51" s="31" t="s">
        <v>51</v>
      </c>
      <c r="D51" s="32" t="s">
        <v>213</v>
      </c>
      <c r="E51" s="31" t="s">
        <v>51</v>
      </c>
      <c r="F51" s="32" t="s">
        <v>213</v>
      </c>
      <c r="G51" s="31">
        <v>1602</v>
      </c>
      <c r="H51" s="31">
        <v>1529</v>
      </c>
      <c r="I51" s="32">
        <f t="shared" si="4"/>
        <v>95.443196004993752</v>
      </c>
      <c r="J51" s="31">
        <v>74</v>
      </c>
      <c r="K51" s="32">
        <f t="shared" si="5"/>
        <v>4.619225967540574</v>
      </c>
    </row>
    <row r="52" spans="1:11">
      <c r="A52" s="33" t="s">
        <v>31</v>
      </c>
      <c r="B52" s="31" t="s">
        <v>51</v>
      </c>
      <c r="C52" s="31" t="s">
        <v>51</v>
      </c>
      <c r="D52" s="32" t="s">
        <v>213</v>
      </c>
      <c r="E52" s="31" t="s">
        <v>51</v>
      </c>
      <c r="F52" s="32" t="s">
        <v>213</v>
      </c>
      <c r="G52" s="37">
        <v>440</v>
      </c>
      <c r="H52" s="37">
        <v>417</v>
      </c>
      <c r="I52" s="32">
        <f t="shared" si="4"/>
        <v>94.772727272727266</v>
      </c>
      <c r="J52" s="31">
        <v>22</v>
      </c>
      <c r="K52" s="32">
        <f t="shared" si="5"/>
        <v>5</v>
      </c>
    </row>
    <row r="53" spans="1:11" ht="13.5" thickBot="1">
      <c r="A53" s="38" t="s">
        <v>32</v>
      </c>
      <c r="B53" s="31" t="s">
        <v>51</v>
      </c>
      <c r="C53" s="31" t="s">
        <v>51</v>
      </c>
      <c r="D53" s="32" t="s">
        <v>213</v>
      </c>
      <c r="E53" s="31" t="s">
        <v>51</v>
      </c>
      <c r="F53" s="32" t="s">
        <v>213</v>
      </c>
      <c r="G53" s="39">
        <v>266</v>
      </c>
      <c r="H53" s="39">
        <v>263</v>
      </c>
      <c r="I53" s="32">
        <f t="shared" si="4"/>
        <v>98.872180451127818</v>
      </c>
      <c r="J53" s="40">
        <v>3</v>
      </c>
      <c r="K53" s="32">
        <f t="shared" si="5"/>
        <v>1.1278195488721805</v>
      </c>
    </row>
    <row r="54" spans="1:11" ht="13.5" thickTop="1">
      <c r="A54" s="8"/>
      <c r="B54" s="9" t="s">
        <v>71</v>
      </c>
      <c r="C54" s="10"/>
      <c r="D54" s="10"/>
      <c r="E54" s="10"/>
      <c r="F54" s="10"/>
      <c r="G54" s="9" t="s">
        <v>22</v>
      </c>
      <c r="H54" s="10"/>
      <c r="I54" s="10"/>
      <c r="J54" s="10"/>
      <c r="K54" s="10"/>
    </row>
    <row r="55" spans="1:11">
      <c r="A55" s="11" t="s">
        <v>1</v>
      </c>
      <c r="B55" s="12"/>
      <c r="C55" s="13" t="s">
        <v>25</v>
      </c>
      <c r="D55" s="13"/>
      <c r="E55" s="14" t="s">
        <v>2</v>
      </c>
      <c r="F55" s="15"/>
      <c r="G55" s="12"/>
      <c r="H55" s="13" t="s">
        <v>25</v>
      </c>
      <c r="I55" s="13"/>
      <c r="J55" s="14" t="s">
        <v>2</v>
      </c>
      <c r="K55" s="15"/>
    </row>
    <row r="56" spans="1:11">
      <c r="A56" s="16" t="s">
        <v>3</v>
      </c>
      <c r="B56" s="12" t="s">
        <v>4</v>
      </c>
      <c r="C56" s="12" t="s">
        <v>4</v>
      </c>
      <c r="D56" s="12" t="s">
        <v>204</v>
      </c>
      <c r="E56" s="12" t="s">
        <v>4</v>
      </c>
      <c r="F56" s="12" t="s">
        <v>204</v>
      </c>
      <c r="G56" s="12" t="s">
        <v>4</v>
      </c>
      <c r="H56" s="12" t="s">
        <v>4</v>
      </c>
      <c r="I56" s="12" t="s">
        <v>204</v>
      </c>
      <c r="J56" s="12" t="s">
        <v>4</v>
      </c>
      <c r="K56" s="12" t="s">
        <v>204</v>
      </c>
    </row>
    <row r="57" spans="1:11">
      <c r="A57" s="17"/>
      <c r="B57" s="18" t="s">
        <v>5</v>
      </c>
      <c r="C57" s="19" t="s">
        <v>5</v>
      </c>
      <c r="D57" s="20" t="s">
        <v>5</v>
      </c>
      <c r="E57" s="19" t="s">
        <v>5</v>
      </c>
      <c r="F57" s="20" t="s">
        <v>5</v>
      </c>
      <c r="G57" s="18" t="s">
        <v>5</v>
      </c>
      <c r="H57" s="19" t="s">
        <v>5</v>
      </c>
      <c r="I57" s="20" t="s">
        <v>5</v>
      </c>
      <c r="J57" s="19" t="s">
        <v>5</v>
      </c>
      <c r="K57" s="20" t="s">
        <v>5</v>
      </c>
    </row>
    <row r="58" spans="1:11">
      <c r="A58" s="22"/>
      <c r="B58" s="25"/>
      <c r="C58" s="25"/>
      <c r="D58" s="25"/>
      <c r="E58" s="25"/>
      <c r="F58" s="25"/>
      <c r="G58" s="25"/>
      <c r="H58" s="25"/>
      <c r="I58" s="25"/>
      <c r="J58" s="25"/>
      <c r="K58" s="26"/>
    </row>
    <row r="59" spans="1:11">
      <c r="A59" s="27" t="s">
        <v>6</v>
      </c>
      <c r="B59" s="28">
        <v>70595</v>
      </c>
      <c r="C59" s="28">
        <v>27424</v>
      </c>
      <c r="D59" s="29">
        <f>100*C59/$B59</f>
        <v>38.846943834549187</v>
      </c>
      <c r="E59" s="28">
        <v>42200</v>
      </c>
      <c r="F59" s="29">
        <f>100*E59/$B59</f>
        <v>59.777604646221405</v>
      </c>
      <c r="G59" s="28">
        <v>64846356</v>
      </c>
      <c r="H59" s="28">
        <v>14501187</v>
      </c>
      <c r="I59" s="29">
        <f>100*H59/$G59</f>
        <v>22.362377617641307</v>
      </c>
      <c r="J59" s="28">
        <v>48656032</v>
      </c>
      <c r="K59" s="29">
        <f>100*J59/$G59</f>
        <v>75.032792898956416</v>
      </c>
    </row>
    <row r="60" spans="1:11">
      <c r="A60" s="30" t="s">
        <v>7</v>
      </c>
      <c r="B60" s="31" t="s">
        <v>217</v>
      </c>
      <c r="C60" s="31">
        <v>0</v>
      </c>
      <c r="D60" s="32">
        <v>0</v>
      </c>
      <c r="E60" s="31">
        <v>0</v>
      </c>
      <c r="F60" s="32">
        <v>0</v>
      </c>
      <c r="G60" s="31">
        <v>1689134</v>
      </c>
      <c r="H60" s="31">
        <v>0</v>
      </c>
      <c r="I60" s="32">
        <v>0</v>
      </c>
      <c r="J60" s="31">
        <v>0</v>
      </c>
      <c r="K60" s="32">
        <v>0</v>
      </c>
    </row>
    <row r="61" spans="1:11">
      <c r="A61" s="30" t="s">
        <v>8</v>
      </c>
      <c r="B61" s="53">
        <v>973</v>
      </c>
      <c r="C61" s="31" t="s">
        <v>51</v>
      </c>
      <c r="D61" s="32" t="s">
        <v>213</v>
      </c>
      <c r="E61" s="31" t="s">
        <v>51</v>
      </c>
      <c r="F61" s="32" t="s">
        <v>213</v>
      </c>
      <c r="G61" s="31">
        <v>8384071</v>
      </c>
      <c r="H61" s="31">
        <v>280147</v>
      </c>
      <c r="I61" s="32">
        <f t="shared" ref="I61:I78" si="8">100*H61/$G61</f>
        <v>3.3414196993322216</v>
      </c>
      <c r="J61" s="31">
        <v>8103924</v>
      </c>
      <c r="K61" s="32">
        <f t="shared" ref="K61:K78" si="9">100*J61/$G61</f>
        <v>96.658580300667779</v>
      </c>
    </row>
    <row r="62" spans="1:11">
      <c r="A62" s="30" t="s">
        <v>9</v>
      </c>
      <c r="B62" s="53">
        <v>6595</v>
      </c>
      <c r="C62" s="52">
        <v>1547</v>
      </c>
      <c r="D62" s="32">
        <f>100*C62/$B62</f>
        <v>23.457164518574679</v>
      </c>
      <c r="E62" s="52">
        <v>6021</v>
      </c>
      <c r="F62" s="32">
        <f t="shared" ref="F62:F72" si="10">100*E62/$B62</f>
        <v>91.296436694465498</v>
      </c>
      <c r="G62" s="31">
        <v>8940049</v>
      </c>
      <c r="H62" s="31">
        <v>384362</v>
      </c>
      <c r="I62" s="32">
        <f t="shared" si="8"/>
        <v>4.2993276658774464</v>
      </c>
      <c r="J62" s="31">
        <v>8555687</v>
      </c>
      <c r="K62" s="32">
        <f t="shared" si="9"/>
        <v>95.700672334122558</v>
      </c>
    </row>
    <row r="63" spans="1:11">
      <c r="A63" s="30" t="s">
        <v>10</v>
      </c>
      <c r="B63" s="53">
        <v>10030</v>
      </c>
      <c r="C63" s="31">
        <v>1990</v>
      </c>
      <c r="D63" s="32">
        <f t="shared" ref="D63:D72" si="11">100*C63/$B63</f>
        <v>19.84047856430708</v>
      </c>
      <c r="E63" s="31">
        <v>8040</v>
      </c>
      <c r="F63" s="32">
        <f t="shared" si="10"/>
        <v>80.159521435692923</v>
      </c>
      <c r="G63" s="31">
        <v>7647241</v>
      </c>
      <c r="H63" s="31">
        <v>615570</v>
      </c>
      <c r="I63" s="32">
        <f t="shared" si="8"/>
        <v>8.0495697729416396</v>
      </c>
      <c r="J63" s="31">
        <v>7031671</v>
      </c>
      <c r="K63" s="32">
        <f t="shared" si="9"/>
        <v>91.950430227058362</v>
      </c>
    </row>
    <row r="64" spans="1:11">
      <c r="A64" s="30" t="s">
        <v>11</v>
      </c>
      <c r="B64" s="53">
        <v>6025</v>
      </c>
      <c r="C64" s="53">
        <v>1994</v>
      </c>
      <c r="D64" s="32">
        <f t="shared" si="11"/>
        <v>33.095435684647306</v>
      </c>
      <c r="E64" s="53">
        <v>4031</v>
      </c>
      <c r="F64" s="32">
        <f t="shared" si="10"/>
        <v>66.904564315352701</v>
      </c>
      <c r="G64" s="31">
        <v>6321136</v>
      </c>
      <c r="H64" s="31">
        <v>706876</v>
      </c>
      <c r="I64" s="32">
        <f t="shared" si="8"/>
        <v>11.182736773896337</v>
      </c>
      <c r="J64" s="31">
        <v>5614260</v>
      </c>
      <c r="K64" s="32">
        <f t="shared" si="9"/>
        <v>88.817263226103663</v>
      </c>
    </row>
    <row r="65" spans="1:11">
      <c r="A65" s="30" t="s">
        <v>12</v>
      </c>
      <c r="B65" s="53">
        <v>5178</v>
      </c>
      <c r="C65" s="52">
        <v>1709</v>
      </c>
      <c r="D65" s="32">
        <f t="shared" si="11"/>
        <v>33.005021243723448</v>
      </c>
      <c r="E65" s="52">
        <v>6019</v>
      </c>
      <c r="F65" s="32">
        <f t="shared" si="10"/>
        <v>116.24179219775975</v>
      </c>
      <c r="G65" s="31">
        <v>5078877</v>
      </c>
      <c r="H65" s="31">
        <v>715908</v>
      </c>
      <c r="I65" s="32">
        <f t="shared" si="8"/>
        <v>14.095793223580724</v>
      </c>
      <c r="J65" s="31">
        <v>4362970</v>
      </c>
      <c r="K65" s="32">
        <f t="shared" si="9"/>
        <v>85.904226465811234</v>
      </c>
    </row>
    <row r="66" spans="1:11">
      <c r="A66" s="30" t="s">
        <v>13</v>
      </c>
      <c r="B66" s="53">
        <v>2550</v>
      </c>
      <c r="C66" s="31" t="s">
        <v>51</v>
      </c>
      <c r="D66" s="32" t="s">
        <v>213</v>
      </c>
      <c r="E66" s="31" t="s">
        <v>51</v>
      </c>
      <c r="F66" s="32" t="s">
        <v>213</v>
      </c>
      <c r="G66" s="31">
        <v>4280277</v>
      </c>
      <c r="H66" s="31">
        <v>827383</v>
      </c>
      <c r="I66" s="32">
        <f t="shared" si="8"/>
        <v>19.330127466049511</v>
      </c>
      <c r="J66" s="31">
        <v>3452894</v>
      </c>
      <c r="K66" s="32">
        <f t="shared" si="9"/>
        <v>80.669872533950496</v>
      </c>
    </row>
    <row r="67" spans="1:11">
      <c r="A67" s="30" t="s">
        <v>14</v>
      </c>
      <c r="B67" s="53">
        <v>5010</v>
      </c>
      <c r="C67" s="53">
        <v>1976</v>
      </c>
      <c r="D67" s="32">
        <f>100*C67/$B67</f>
        <v>39.441117764471059</v>
      </c>
      <c r="E67" s="53">
        <v>3034</v>
      </c>
      <c r="F67" s="32">
        <f t="shared" si="10"/>
        <v>60.558882235528941</v>
      </c>
      <c r="G67" s="31">
        <v>6959798</v>
      </c>
      <c r="H67" s="31">
        <v>1829015</v>
      </c>
      <c r="I67" s="32">
        <f t="shared" si="8"/>
        <v>26.279713865258731</v>
      </c>
      <c r="J67" s="31">
        <v>5130783</v>
      </c>
      <c r="K67" s="32">
        <f t="shared" si="9"/>
        <v>73.720286134741272</v>
      </c>
    </row>
    <row r="68" spans="1:11">
      <c r="A68" s="30" t="s">
        <v>15</v>
      </c>
      <c r="B68" s="53">
        <v>7578</v>
      </c>
      <c r="C68" s="53">
        <v>2330</v>
      </c>
      <c r="D68" s="32">
        <f t="shared" si="11"/>
        <v>30.746898917920294</v>
      </c>
      <c r="E68" s="53">
        <v>5248</v>
      </c>
      <c r="F68" s="32">
        <f t="shared" si="10"/>
        <v>69.253101082079709</v>
      </c>
      <c r="G68" s="31">
        <v>4865645</v>
      </c>
      <c r="H68" s="31">
        <v>1925874</v>
      </c>
      <c r="I68" s="32">
        <f t="shared" si="8"/>
        <v>39.581062736800568</v>
      </c>
      <c r="J68" s="31">
        <v>2939771</v>
      </c>
      <c r="K68" s="32">
        <f t="shared" si="9"/>
        <v>60.418937263199432</v>
      </c>
    </row>
    <row r="69" spans="1:11">
      <c r="A69" s="30" t="s">
        <v>16</v>
      </c>
      <c r="B69" s="31">
        <v>16482</v>
      </c>
      <c r="C69" s="31">
        <v>8540</v>
      </c>
      <c r="D69" s="32">
        <f t="shared" si="11"/>
        <v>51.814100230554544</v>
      </c>
      <c r="E69" s="31">
        <v>7943</v>
      </c>
      <c r="F69" s="32">
        <f t="shared" si="10"/>
        <v>48.191966994296806</v>
      </c>
      <c r="G69" s="31">
        <v>6171363</v>
      </c>
      <c r="H69" s="31">
        <v>3523195</v>
      </c>
      <c r="I69" s="32">
        <f t="shared" si="8"/>
        <v>57.089414445398852</v>
      </c>
      <c r="J69" s="31">
        <v>2648168</v>
      </c>
      <c r="K69" s="32">
        <f t="shared" si="9"/>
        <v>42.910585554601148</v>
      </c>
    </row>
    <row r="70" spans="1:11">
      <c r="A70" s="33" t="s">
        <v>17</v>
      </c>
      <c r="B70" s="53">
        <v>3936</v>
      </c>
      <c r="C70" s="31">
        <v>2665</v>
      </c>
      <c r="D70" s="32">
        <f t="shared" si="11"/>
        <v>67.708333333333329</v>
      </c>
      <c r="E70" s="31">
        <v>1271</v>
      </c>
      <c r="F70" s="32">
        <f t="shared" si="10"/>
        <v>32.291666666666664</v>
      </c>
      <c r="G70" s="31">
        <v>2316734</v>
      </c>
      <c r="H70" s="31">
        <v>1748475</v>
      </c>
      <c r="I70" s="32">
        <f t="shared" si="8"/>
        <v>75.471547445671362</v>
      </c>
      <c r="J70" s="31">
        <v>568259</v>
      </c>
      <c r="K70" s="32">
        <f t="shared" si="9"/>
        <v>24.528452554328638</v>
      </c>
    </row>
    <row r="71" spans="1:11">
      <c r="A71" s="33" t="s">
        <v>18</v>
      </c>
      <c r="B71" s="31">
        <v>3885</v>
      </c>
      <c r="C71" s="31">
        <v>3587</v>
      </c>
      <c r="D71" s="32">
        <f t="shared" si="11"/>
        <v>92.329472329472324</v>
      </c>
      <c r="E71" s="55">
        <v>297</v>
      </c>
      <c r="F71" s="32">
        <f t="shared" si="10"/>
        <v>7.6447876447876446</v>
      </c>
      <c r="G71" s="31">
        <v>1729062</v>
      </c>
      <c r="H71" s="31">
        <v>1512373</v>
      </c>
      <c r="I71" s="32">
        <f t="shared" si="8"/>
        <v>87.467829378009583</v>
      </c>
      <c r="J71" s="31">
        <v>216688</v>
      </c>
      <c r="K71" s="32">
        <f t="shared" si="9"/>
        <v>12.532112787164371</v>
      </c>
    </row>
    <row r="72" spans="1:11">
      <c r="A72" s="33" t="s">
        <v>19</v>
      </c>
      <c r="B72" s="52">
        <v>1382</v>
      </c>
      <c r="C72" s="52">
        <v>1085</v>
      </c>
      <c r="D72" s="32">
        <f t="shared" si="11"/>
        <v>78.509406657018815</v>
      </c>
      <c r="E72" s="55">
        <v>297</v>
      </c>
      <c r="F72" s="32">
        <f t="shared" si="10"/>
        <v>21.490593342981185</v>
      </c>
      <c r="G72" s="31">
        <v>370573</v>
      </c>
      <c r="H72" s="31">
        <v>343774</v>
      </c>
      <c r="I72" s="32">
        <f t="shared" si="8"/>
        <v>92.768226503280061</v>
      </c>
      <c r="J72" s="31">
        <v>26797</v>
      </c>
      <c r="K72" s="32">
        <f t="shared" si="9"/>
        <v>7.231233791992401</v>
      </c>
    </row>
    <row r="73" spans="1:11">
      <c r="A73" s="33" t="s">
        <v>20</v>
      </c>
      <c r="B73" s="31" t="s">
        <v>51</v>
      </c>
      <c r="C73" s="31" t="s">
        <v>51</v>
      </c>
      <c r="D73" s="32" t="s">
        <v>213</v>
      </c>
      <c r="E73" s="31">
        <v>0</v>
      </c>
      <c r="F73" s="32" t="s">
        <v>213</v>
      </c>
      <c r="G73" s="31">
        <v>58750</v>
      </c>
      <c r="H73" s="31">
        <v>55904</v>
      </c>
      <c r="I73" s="32">
        <f t="shared" si="8"/>
        <v>95.155744680851058</v>
      </c>
      <c r="J73" s="31">
        <v>2846</v>
      </c>
      <c r="K73" s="32">
        <f t="shared" si="9"/>
        <v>4.8442553191489361</v>
      </c>
    </row>
    <row r="74" spans="1:11">
      <c r="A74" s="33" t="s">
        <v>28</v>
      </c>
      <c r="B74" s="31" t="s">
        <v>51</v>
      </c>
      <c r="C74" s="31" t="s">
        <v>51</v>
      </c>
      <c r="D74" s="32" t="s">
        <v>213</v>
      </c>
      <c r="E74" s="31">
        <v>0</v>
      </c>
      <c r="F74" s="32" t="s">
        <v>213</v>
      </c>
      <c r="G74" s="31">
        <v>14584</v>
      </c>
      <c r="H74" s="31">
        <v>14072</v>
      </c>
      <c r="I74" s="32">
        <f t="shared" si="8"/>
        <v>96.489303346132743</v>
      </c>
      <c r="J74" s="31">
        <v>512</v>
      </c>
      <c r="K74" s="32">
        <f t="shared" si="9"/>
        <v>3.5106966538672517</v>
      </c>
    </row>
    <row r="75" spans="1:11">
      <c r="A75" s="33" t="s">
        <v>29</v>
      </c>
      <c r="B75" s="31" t="s">
        <v>51</v>
      </c>
      <c r="C75" s="31" t="s">
        <v>51</v>
      </c>
      <c r="D75" s="32" t="s">
        <v>213</v>
      </c>
      <c r="E75" s="55">
        <v>0</v>
      </c>
      <c r="F75" s="32" t="s">
        <v>213</v>
      </c>
      <c r="G75" s="31">
        <v>6118</v>
      </c>
      <c r="H75" s="31">
        <v>5911</v>
      </c>
      <c r="I75" s="32">
        <f t="shared" si="8"/>
        <v>96.616541353383454</v>
      </c>
      <c r="J75" s="31">
        <v>207</v>
      </c>
      <c r="K75" s="32">
        <f t="shared" si="9"/>
        <v>3.3834586466165413</v>
      </c>
    </row>
    <row r="76" spans="1:11">
      <c r="A76" s="33" t="s">
        <v>30</v>
      </c>
      <c r="B76" s="31" t="s">
        <v>51</v>
      </c>
      <c r="C76" s="31" t="s">
        <v>51</v>
      </c>
      <c r="D76" s="32" t="s">
        <v>213</v>
      </c>
      <c r="E76" s="31">
        <v>0</v>
      </c>
      <c r="F76" s="32" t="s">
        <v>213</v>
      </c>
      <c r="G76" s="31">
        <v>9220</v>
      </c>
      <c r="H76" s="31">
        <v>8740</v>
      </c>
      <c r="I76" s="32">
        <f t="shared" si="8"/>
        <v>94.793926247288496</v>
      </c>
      <c r="J76" s="31">
        <v>481</v>
      </c>
      <c r="K76" s="32">
        <f t="shared" si="9"/>
        <v>5.2169197396963121</v>
      </c>
    </row>
    <row r="77" spans="1:11">
      <c r="A77" s="33" t="s">
        <v>31</v>
      </c>
      <c r="B77" s="31" t="s">
        <v>51</v>
      </c>
      <c r="C77" s="31" t="s">
        <v>51</v>
      </c>
      <c r="D77" s="32" t="s">
        <v>213</v>
      </c>
      <c r="E77" s="31">
        <v>0</v>
      </c>
      <c r="F77" s="32" t="s">
        <v>213</v>
      </c>
      <c r="G77" s="31">
        <v>2321</v>
      </c>
      <c r="H77" s="31">
        <v>2244</v>
      </c>
      <c r="I77" s="32">
        <f t="shared" si="8"/>
        <v>96.682464454976298</v>
      </c>
      <c r="J77" s="31">
        <v>77</v>
      </c>
      <c r="K77" s="32">
        <f t="shared" si="9"/>
        <v>3.3175355450236967</v>
      </c>
    </row>
    <row r="78" spans="1:11">
      <c r="A78" s="38" t="s">
        <v>32</v>
      </c>
      <c r="B78" s="40" t="s">
        <v>51</v>
      </c>
      <c r="C78" s="41" t="s">
        <v>51</v>
      </c>
      <c r="D78" s="42" t="s">
        <v>213</v>
      </c>
      <c r="E78" s="40">
        <v>0</v>
      </c>
      <c r="F78" s="42" t="s">
        <v>213</v>
      </c>
      <c r="G78" s="40">
        <v>1403</v>
      </c>
      <c r="H78" s="40">
        <v>1365</v>
      </c>
      <c r="I78" s="43">
        <f t="shared" si="8"/>
        <v>97.291518175338567</v>
      </c>
      <c r="J78" s="40">
        <v>38</v>
      </c>
      <c r="K78" s="43">
        <f t="shared" si="9"/>
        <v>2.7084818246614399</v>
      </c>
    </row>
    <row r="79" spans="1:11">
      <c r="A79" s="33" t="s">
        <v>215</v>
      </c>
      <c r="B79" s="44"/>
      <c r="C79" s="44"/>
      <c r="D79" s="45"/>
      <c r="E79" s="46"/>
      <c r="F79" s="45"/>
      <c r="G79" s="46"/>
      <c r="H79" s="46"/>
      <c r="I79" s="45"/>
      <c r="J79" s="46"/>
      <c r="K79" s="45"/>
    </row>
    <row r="80" spans="1:11">
      <c r="A80" s="47" t="s">
        <v>23</v>
      </c>
      <c r="B80" s="48"/>
      <c r="C80" s="48"/>
      <c r="D80" s="48"/>
      <c r="E80" s="48"/>
      <c r="F80" s="49"/>
      <c r="G80" s="50"/>
      <c r="H80" s="50"/>
      <c r="I80" s="50"/>
      <c r="J80" s="50"/>
      <c r="K80" s="50"/>
    </row>
    <row r="81" spans="1:11">
      <c r="A81" s="47" t="s">
        <v>47</v>
      </c>
      <c r="B81" s="48"/>
      <c r="C81" s="48"/>
      <c r="D81" s="48"/>
      <c r="E81" s="48"/>
      <c r="F81" s="49"/>
      <c r="G81" s="50"/>
      <c r="H81" s="50"/>
      <c r="I81" s="50"/>
      <c r="J81" s="50"/>
      <c r="K81" s="50"/>
    </row>
    <row r="82" spans="1:11">
      <c r="A82" s="51" t="s">
        <v>35</v>
      </c>
      <c r="B82" s="48"/>
      <c r="C82" s="48"/>
      <c r="D82" s="48"/>
      <c r="E82" s="48"/>
      <c r="F82" s="49"/>
      <c r="G82" s="50"/>
      <c r="H82" s="50"/>
      <c r="I82" s="50"/>
      <c r="J82" s="50"/>
      <c r="K82" s="50"/>
    </row>
    <row r="83" spans="1:11">
      <c r="A83" s="50" t="s">
        <v>218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</row>
  </sheetData>
  <printOptions horizontalCentered="1"/>
  <pageMargins left="0.1" right="0.1" top="0.1" bottom="0.1" header="0.1" footer="0.1"/>
  <pageSetup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83"/>
  <sheetViews>
    <sheetView showGridLines="0" topLeftCell="A55" zoomScaleNormal="100" workbookViewId="0">
      <selection activeCell="A55" sqref="A1:IV65536"/>
    </sheetView>
  </sheetViews>
  <sheetFormatPr defaultRowHeight="12.75"/>
  <cols>
    <col min="1" max="1" width="28.7109375" style="2" customWidth="1"/>
    <col min="2" max="11" width="11.7109375" style="2" customWidth="1"/>
    <col min="12" max="16384" width="9.140625" style="2"/>
  </cols>
  <sheetData>
    <row r="1" spans="1:11">
      <c r="A1" s="1">
        <v>40788</v>
      </c>
    </row>
    <row r="2" spans="1:11">
      <c r="A2" s="3" t="s">
        <v>211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1" ht="13.5" thickBot="1">
      <c r="A3" s="6"/>
      <c r="B3" s="7"/>
      <c r="C3" s="7"/>
      <c r="D3" s="7"/>
      <c r="E3" s="7"/>
      <c r="F3" s="6"/>
    </row>
    <row r="4" spans="1:11" ht="13.5" thickTop="1">
      <c r="A4" s="8"/>
      <c r="B4" s="9" t="s">
        <v>0</v>
      </c>
      <c r="C4" s="10"/>
      <c r="D4" s="10"/>
      <c r="E4" s="10"/>
      <c r="F4" s="10"/>
      <c r="G4" s="9" t="s">
        <v>21</v>
      </c>
      <c r="H4" s="10"/>
      <c r="I4" s="10"/>
      <c r="J4" s="10"/>
      <c r="K4" s="10"/>
    </row>
    <row r="5" spans="1:11">
      <c r="A5" s="11" t="s">
        <v>1</v>
      </c>
      <c r="B5" s="12"/>
      <c r="C5" s="13" t="s">
        <v>25</v>
      </c>
      <c r="D5" s="13"/>
      <c r="E5" s="14" t="s">
        <v>2</v>
      </c>
      <c r="F5" s="15"/>
      <c r="G5" s="12"/>
      <c r="H5" s="13" t="s">
        <v>25</v>
      </c>
      <c r="I5" s="13"/>
      <c r="J5" s="14" t="s">
        <v>2</v>
      </c>
      <c r="K5" s="15"/>
    </row>
    <row r="6" spans="1:11">
      <c r="A6" s="16" t="s">
        <v>3</v>
      </c>
      <c r="B6" s="12" t="s">
        <v>4</v>
      </c>
      <c r="C6" s="12" t="s">
        <v>4</v>
      </c>
      <c r="D6" s="12" t="s">
        <v>204</v>
      </c>
      <c r="E6" s="12" t="s">
        <v>4</v>
      </c>
      <c r="F6" s="12" t="s">
        <v>204</v>
      </c>
      <c r="G6" s="12" t="s">
        <v>4</v>
      </c>
      <c r="H6" s="12" t="s">
        <v>4</v>
      </c>
      <c r="I6" s="12" t="s">
        <v>204</v>
      </c>
      <c r="J6" s="12" t="s">
        <v>4</v>
      </c>
      <c r="K6" s="12" t="s">
        <v>204</v>
      </c>
    </row>
    <row r="7" spans="1:11">
      <c r="A7" s="17"/>
      <c r="B7" s="18" t="s">
        <v>5</v>
      </c>
      <c r="C7" s="19" t="s">
        <v>5</v>
      </c>
      <c r="D7" s="20" t="s">
        <v>5</v>
      </c>
      <c r="E7" s="19" t="s">
        <v>5</v>
      </c>
      <c r="F7" s="20" t="s">
        <v>5</v>
      </c>
      <c r="G7" s="18" t="s">
        <v>5</v>
      </c>
      <c r="H7" s="19" t="s">
        <v>5</v>
      </c>
      <c r="I7" s="20" t="s">
        <v>5</v>
      </c>
      <c r="J7" s="19" t="s">
        <v>5</v>
      </c>
      <c r="K7" s="20" t="s">
        <v>5</v>
      </c>
    </row>
    <row r="8" spans="1:11">
      <c r="A8" s="22"/>
      <c r="B8" s="23"/>
      <c r="C8" s="23"/>
      <c r="D8" s="24"/>
      <c r="E8" s="23"/>
      <c r="F8" s="24"/>
      <c r="G8" s="25"/>
      <c r="H8" s="25"/>
      <c r="I8" s="25"/>
      <c r="J8" s="25"/>
      <c r="K8" s="26"/>
    </row>
    <row r="9" spans="1:11">
      <c r="A9" s="27" t="s">
        <v>6</v>
      </c>
      <c r="B9" s="28">
        <v>140494127</v>
      </c>
      <c r="C9" s="28">
        <v>45695736</v>
      </c>
      <c r="D9" s="29">
        <f>100*C9/$B9</f>
        <v>32.525015084794255</v>
      </c>
      <c r="E9" s="28">
        <v>92268979</v>
      </c>
      <c r="F9" s="29">
        <f>100*E9/$B9</f>
        <v>65.674616420087077</v>
      </c>
      <c r="G9" s="28">
        <v>53570158</v>
      </c>
      <c r="H9" s="28">
        <v>26274535</v>
      </c>
      <c r="I9" s="29">
        <f>100*H9/$G9</f>
        <v>49.046961929811744</v>
      </c>
      <c r="J9" s="28">
        <v>26492078</v>
      </c>
      <c r="K9" s="29">
        <f>100*J9/$G9</f>
        <v>49.453051827847887</v>
      </c>
    </row>
    <row r="10" spans="1:11">
      <c r="A10" s="30" t="s">
        <v>7</v>
      </c>
      <c r="B10" s="31">
        <v>2511925</v>
      </c>
      <c r="C10" s="31">
        <v>0</v>
      </c>
      <c r="D10" s="32">
        <v>0</v>
      </c>
      <c r="E10" s="31">
        <v>0</v>
      </c>
      <c r="F10" s="32">
        <v>0</v>
      </c>
      <c r="G10" s="31">
        <v>803536</v>
      </c>
      <c r="H10" s="31">
        <v>0</v>
      </c>
      <c r="I10" s="32">
        <v>0</v>
      </c>
      <c r="J10" s="31">
        <v>0</v>
      </c>
      <c r="K10" s="32">
        <v>0</v>
      </c>
    </row>
    <row r="11" spans="1:11">
      <c r="A11" s="30" t="s">
        <v>8</v>
      </c>
      <c r="B11" s="31">
        <v>10447635</v>
      </c>
      <c r="C11" s="31">
        <v>439203</v>
      </c>
      <c r="D11" s="32">
        <f t="shared" ref="D11:D28" si="0">100*C11/$B11</f>
        <v>4.2038509193707476</v>
      </c>
      <c r="E11" s="31">
        <v>10005431</v>
      </c>
      <c r="F11" s="32">
        <f t="shared" ref="F11:F28" si="1">100*E11/$B11</f>
        <v>95.767424876539039</v>
      </c>
      <c r="G11" s="31">
        <v>852224</v>
      </c>
      <c r="H11" s="31">
        <v>106157</v>
      </c>
      <c r="I11" s="32">
        <f t="shared" ref="I11:I28" si="2">100*H11/$G11</f>
        <v>12.456466844397717</v>
      </c>
      <c r="J11" s="31">
        <v>746067</v>
      </c>
      <c r="K11" s="32">
        <f t="shared" ref="K11:K28" si="3">100*J11/$G11</f>
        <v>87.543533155602276</v>
      </c>
    </row>
    <row r="12" spans="1:11">
      <c r="A12" s="30" t="s">
        <v>9</v>
      </c>
      <c r="B12" s="31">
        <v>12220335</v>
      </c>
      <c r="C12" s="31">
        <v>629928</v>
      </c>
      <c r="D12" s="32">
        <f t="shared" si="0"/>
        <v>5.1547523042535248</v>
      </c>
      <c r="E12" s="31">
        <v>11586408</v>
      </c>
      <c r="F12" s="32">
        <f t="shared" si="1"/>
        <v>94.812523551932088</v>
      </c>
      <c r="G12" s="31">
        <v>1238790</v>
      </c>
      <c r="H12" s="31">
        <v>134898</v>
      </c>
      <c r="I12" s="32">
        <f t="shared" si="2"/>
        <v>10.889497009178312</v>
      </c>
      <c r="J12" s="31">
        <v>1103892</v>
      </c>
      <c r="K12" s="32">
        <f t="shared" si="3"/>
        <v>89.110502990821686</v>
      </c>
    </row>
    <row r="13" spans="1:11">
      <c r="A13" s="30" t="s">
        <v>10</v>
      </c>
      <c r="B13" s="31">
        <v>12444512</v>
      </c>
      <c r="C13" s="31">
        <v>922814</v>
      </c>
      <c r="D13" s="32">
        <f t="shared" si="0"/>
        <v>7.4154293876690387</v>
      </c>
      <c r="E13" s="31">
        <v>11517694</v>
      </c>
      <c r="F13" s="32">
        <f t="shared" si="1"/>
        <v>92.552395786994296</v>
      </c>
      <c r="G13" s="31">
        <v>1911404</v>
      </c>
      <c r="H13" s="31">
        <v>208464</v>
      </c>
      <c r="I13" s="32">
        <f t="shared" si="2"/>
        <v>10.906328541742091</v>
      </c>
      <c r="J13" s="31">
        <v>1702940</v>
      </c>
      <c r="K13" s="32">
        <f t="shared" si="3"/>
        <v>89.093671458257916</v>
      </c>
    </row>
    <row r="14" spans="1:11">
      <c r="A14" s="30" t="s">
        <v>11</v>
      </c>
      <c r="B14" s="31">
        <v>11400228</v>
      </c>
      <c r="C14" s="31">
        <v>1168782</v>
      </c>
      <c r="D14" s="32">
        <f t="shared" si="0"/>
        <v>10.25226863883775</v>
      </c>
      <c r="E14" s="31">
        <v>10229448</v>
      </c>
      <c r="F14" s="32">
        <f t="shared" si="1"/>
        <v>89.730205395892085</v>
      </c>
      <c r="G14" s="31">
        <v>2076035</v>
      </c>
      <c r="H14" s="31">
        <v>261269</v>
      </c>
      <c r="I14" s="32">
        <f t="shared" si="2"/>
        <v>12.584999771198463</v>
      </c>
      <c r="J14" s="31">
        <v>1814766</v>
      </c>
      <c r="K14" s="32">
        <f t="shared" si="3"/>
        <v>87.415000228801532</v>
      </c>
    </row>
    <row r="15" spans="1:11">
      <c r="A15" s="30" t="s">
        <v>12</v>
      </c>
      <c r="B15" s="31">
        <v>10033887</v>
      </c>
      <c r="C15" s="31">
        <v>1319637</v>
      </c>
      <c r="D15" s="32">
        <f t="shared" si="0"/>
        <v>13.151802486912599</v>
      </c>
      <c r="E15" s="31">
        <v>8713252</v>
      </c>
      <c r="F15" s="32">
        <f t="shared" si="1"/>
        <v>86.838251218097227</v>
      </c>
      <c r="G15" s="31">
        <v>2341212</v>
      </c>
      <c r="H15" s="31">
        <v>372959</v>
      </c>
      <c r="I15" s="32">
        <f t="shared" si="2"/>
        <v>15.930167793433487</v>
      </c>
      <c r="J15" s="31">
        <v>1968254</v>
      </c>
      <c r="K15" s="32">
        <f t="shared" si="3"/>
        <v>84.069874919486153</v>
      </c>
    </row>
    <row r="16" spans="1:11">
      <c r="A16" s="30" t="s">
        <v>13</v>
      </c>
      <c r="B16" s="31">
        <v>8662392</v>
      </c>
      <c r="C16" s="31">
        <v>1533209</v>
      </c>
      <c r="D16" s="32">
        <f t="shared" si="0"/>
        <v>17.699603065758279</v>
      </c>
      <c r="E16" s="31">
        <v>7128185</v>
      </c>
      <c r="F16" s="32">
        <f t="shared" si="1"/>
        <v>82.288875867081515</v>
      </c>
      <c r="G16" s="31">
        <v>2251098</v>
      </c>
      <c r="H16" s="31">
        <v>407001</v>
      </c>
      <c r="I16" s="32">
        <f t="shared" si="2"/>
        <v>18.080110239536438</v>
      </c>
      <c r="J16" s="31">
        <v>1844096</v>
      </c>
      <c r="K16" s="32">
        <f t="shared" si="3"/>
        <v>81.919845337697424</v>
      </c>
    </row>
    <row r="17" spans="1:11">
      <c r="A17" s="30" t="s">
        <v>14</v>
      </c>
      <c r="B17" s="31">
        <v>14371647</v>
      </c>
      <c r="C17" s="31">
        <v>3619951</v>
      </c>
      <c r="D17" s="32">
        <f t="shared" si="0"/>
        <v>25.188143015202083</v>
      </c>
      <c r="E17" s="31">
        <v>10750692</v>
      </c>
      <c r="F17" s="32">
        <f t="shared" si="1"/>
        <v>74.804871007477431</v>
      </c>
      <c r="G17" s="31">
        <v>4379940</v>
      </c>
      <c r="H17" s="31">
        <v>998969</v>
      </c>
      <c r="I17" s="32">
        <f t="shared" si="2"/>
        <v>22.807823851468285</v>
      </c>
      <c r="J17" s="31">
        <v>3380971</v>
      </c>
      <c r="K17" s="32">
        <f t="shared" si="3"/>
        <v>77.192176148531715</v>
      </c>
    </row>
    <row r="18" spans="1:11">
      <c r="A18" s="30" t="s">
        <v>15</v>
      </c>
      <c r="B18" s="31">
        <v>10796412</v>
      </c>
      <c r="C18" s="31">
        <v>3994552</v>
      </c>
      <c r="D18" s="32">
        <f t="shared" si="0"/>
        <v>36.998884444202389</v>
      </c>
      <c r="E18" s="31">
        <v>6800862</v>
      </c>
      <c r="F18" s="32">
        <f t="shared" si="1"/>
        <v>62.991871744057192</v>
      </c>
      <c r="G18" s="31">
        <v>4090486</v>
      </c>
      <c r="H18" s="31">
        <v>1254238</v>
      </c>
      <c r="I18" s="32">
        <f t="shared" si="2"/>
        <v>30.662322276619452</v>
      </c>
      <c r="J18" s="31">
        <v>2836248</v>
      </c>
      <c r="K18" s="32">
        <f t="shared" si="3"/>
        <v>69.337677723380551</v>
      </c>
    </row>
    <row r="19" spans="1:11">
      <c r="A19" s="30" t="s">
        <v>16</v>
      </c>
      <c r="B19" s="31">
        <v>18694893</v>
      </c>
      <c r="C19" s="31">
        <v>9272525</v>
      </c>
      <c r="D19" s="32">
        <f t="shared" si="0"/>
        <v>49.599240819404528</v>
      </c>
      <c r="E19" s="31">
        <v>9422368</v>
      </c>
      <c r="F19" s="32">
        <f t="shared" si="1"/>
        <v>50.400759180595472</v>
      </c>
      <c r="G19" s="31">
        <v>10322929</v>
      </c>
      <c r="H19" s="31">
        <v>4410142</v>
      </c>
      <c r="I19" s="32">
        <f t="shared" si="2"/>
        <v>42.721808897455361</v>
      </c>
      <c r="J19" s="31">
        <v>5912788</v>
      </c>
      <c r="K19" s="32">
        <f t="shared" si="3"/>
        <v>57.278200789717722</v>
      </c>
    </row>
    <row r="20" spans="1:11">
      <c r="A20" s="33" t="s">
        <v>17</v>
      </c>
      <c r="B20" s="31">
        <v>11463725</v>
      </c>
      <c r="C20" s="31">
        <v>7583001</v>
      </c>
      <c r="D20" s="32">
        <f t="shared" si="0"/>
        <v>66.147792275198512</v>
      </c>
      <c r="E20" s="31">
        <v>3880724</v>
      </c>
      <c r="F20" s="32">
        <f t="shared" si="1"/>
        <v>33.852207724801495</v>
      </c>
      <c r="G20" s="31">
        <v>8557969</v>
      </c>
      <c r="H20" s="31">
        <v>5334089</v>
      </c>
      <c r="I20" s="32">
        <f t="shared" si="2"/>
        <v>62.328912385637295</v>
      </c>
      <c r="J20" s="31">
        <v>3223880</v>
      </c>
      <c r="K20" s="32">
        <f t="shared" si="3"/>
        <v>37.671087614362705</v>
      </c>
    </row>
    <row r="21" spans="1:11">
      <c r="A21" s="33" t="s">
        <v>18</v>
      </c>
      <c r="B21" s="31">
        <v>13522048</v>
      </c>
      <c r="C21" s="31">
        <v>11454028</v>
      </c>
      <c r="D21" s="32">
        <f t="shared" si="0"/>
        <v>84.706310760026881</v>
      </c>
      <c r="E21" s="31">
        <v>2067568</v>
      </c>
      <c r="F21" s="32">
        <f t="shared" si="1"/>
        <v>15.290346551054988</v>
      </c>
      <c r="G21" s="31">
        <v>11347616</v>
      </c>
      <c r="H21" s="31">
        <v>9524342</v>
      </c>
      <c r="I21" s="32">
        <f t="shared" si="2"/>
        <v>83.932537019229414</v>
      </c>
      <c r="J21" s="31">
        <v>1823274</v>
      </c>
      <c r="K21" s="32">
        <f t="shared" si="3"/>
        <v>16.067462980770586</v>
      </c>
    </row>
    <row r="22" spans="1:11">
      <c r="A22" s="33" t="s">
        <v>19</v>
      </c>
      <c r="B22" s="31">
        <v>3195039</v>
      </c>
      <c r="C22" s="31">
        <v>3051936</v>
      </c>
      <c r="D22" s="32">
        <f t="shared" si="0"/>
        <v>95.521087536020687</v>
      </c>
      <c r="E22" s="31">
        <v>143092</v>
      </c>
      <c r="F22" s="32">
        <f t="shared" si="1"/>
        <v>4.4785681802319157</v>
      </c>
      <c r="G22" s="31">
        <v>2777616</v>
      </c>
      <c r="H22" s="31">
        <v>2660505</v>
      </c>
      <c r="I22" s="32">
        <f t="shared" si="2"/>
        <v>95.783758446091895</v>
      </c>
      <c r="J22" s="31">
        <v>117111</v>
      </c>
      <c r="K22" s="32">
        <f t="shared" si="3"/>
        <v>4.2162415539081</v>
      </c>
    </row>
    <row r="23" spans="1:11">
      <c r="A23" s="33" t="s">
        <v>20</v>
      </c>
      <c r="B23" s="31">
        <v>492567</v>
      </c>
      <c r="C23" s="31">
        <v>475847</v>
      </c>
      <c r="D23" s="32">
        <f t="shared" si="0"/>
        <v>96.605537926820105</v>
      </c>
      <c r="E23" s="31">
        <v>16720</v>
      </c>
      <c r="F23" s="32">
        <f t="shared" si="1"/>
        <v>3.3944620731798922</v>
      </c>
      <c r="G23" s="31">
        <v>422476</v>
      </c>
      <c r="H23" s="31">
        <v>409498</v>
      </c>
      <c r="I23" s="32">
        <f t="shared" si="2"/>
        <v>96.928109525748212</v>
      </c>
      <c r="J23" s="31">
        <v>12979</v>
      </c>
      <c r="K23" s="32">
        <f t="shared" si="3"/>
        <v>3.0721271740879956</v>
      </c>
    </row>
    <row r="24" spans="1:11">
      <c r="A24" s="33" t="s">
        <v>28</v>
      </c>
      <c r="B24" s="31">
        <v>108096</v>
      </c>
      <c r="C24" s="31">
        <v>104559</v>
      </c>
      <c r="D24" s="32">
        <f t="shared" si="0"/>
        <v>96.727908525754884</v>
      </c>
      <c r="E24" s="31">
        <v>3525</v>
      </c>
      <c r="F24" s="32">
        <f t="shared" si="1"/>
        <v>3.2609902309058616</v>
      </c>
      <c r="G24" s="31">
        <v>90920</v>
      </c>
      <c r="H24" s="31">
        <v>88200</v>
      </c>
      <c r="I24" s="32">
        <f t="shared" si="2"/>
        <v>97.008358996920364</v>
      </c>
      <c r="J24" s="31">
        <v>2720</v>
      </c>
      <c r="K24" s="32">
        <f t="shared" si="3"/>
        <v>2.9916410030796303</v>
      </c>
    </row>
    <row r="25" spans="1:11">
      <c r="A25" s="33" t="s">
        <v>29</v>
      </c>
      <c r="B25" s="31">
        <v>44273</v>
      </c>
      <c r="C25" s="31">
        <v>43015</v>
      </c>
      <c r="D25" s="32">
        <f t="shared" si="0"/>
        <v>97.158539064441086</v>
      </c>
      <c r="E25" s="31">
        <v>1248</v>
      </c>
      <c r="F25" s="32">
        <f t="shared" si="1"/>
        <v>2.8188738057055089</v>
      </c>
      <c r="G25" s="31">
        <v>36903</v>
      </c>
      <c r="H25" s="31">
        <v>36008</v>
      </c>
      <c r="I25" s="32">
        <f t="shared" si="2"/>
        <v>97.574722922255646</v>
      </c>
      <c r="J25" s="31">
        <v>886</v>
      </c>
      <c r="K25" s="32">
        <f t="shared" si="3"/>
        <v>2.4008888166273743</v>
      </c>
    </row>
    <row r="26" spans="1:11">
      <c r="A26" s="33" t="s">
        <v>30</v>
      </c>
      <c r="B26" s="31">
        <v>61918</v>
      </c>
      <c r="C26" s="31">
        <v>60522</v>
      </c>
      <c r="D26" s="32">
        <f t="shared" si="0"/>
        <v>97.745405213346686</v>
      </c>
      <c r="E26" s="31">
        <v>1395</v>
      </c>
      <c r="F26" s="32">
        <f t="shared" si="1"/>
        <v>2.2529797474078621</v>
      </c>
      <c r="G26" s="31">
        <v>50864</v>
      </c>
      <c r="H26" s="31">
        <v>49876</v>
      </c>
      <c r="I26" s="32">
        <f t="shared" si="2"/>
        <v>98.057565272098145</v>
      </c>
      <c r="J26" s="31">
        <v>988</v>
      </c>
      <c r="K26" s="32">
        <f t="shared" si="3"/>
        <v>1.9424347279018559</v>
      </c>
    </row>
    <row r="27" spans="1:11">
      <c r="A27" s="33" t="s">
        <v>31</v>
      </c>
      <c r="B27" s="31">
        <v>14322</v>
      </c>
      <c r="C27" s="31">
        <v>14079</v>
      </c>
      <c r="D27" s="32">
        <f t="shared" si="0"/>
        <v>98.303309593632179</v>
      </c>
      <c r="E27" s="31">
        <v>241</v>
      </c>
      <c r="F27" s="32">
        <f t="shared" si="1"/>
        <v>1.6827258762742634</v>
      </c>
      <c r="G27" s="31">
        <v>11623</v>
      </c>
      <c r="H27" s="31">
        <v>11465</v>
      </c>
      <c r="I27" s="32">
        <f t="shared" si="2"/>
        <v>98.640626344317297</v>
      </c>
      <c r="J27" s="31">
        <v>158</v>
      </c>
      <c r="K27" s="32">
        <f t="shared" si="3"/>
        <v>1.3593736556826981</v>
      </c>
    </row>
    <row r="28" spans="1:11" ht="13.5" thickBot="1">
      <c r="A28" s="33" t="s">
        <v>32</v>
      </c>
      <c r="B28" s="31">
        <v>8274</v>
      </c>
      <c r="C28" s="31">
        <v>8148</v>
      </c>
      <c r="D28" s="32">
        <f t="shared" si="0"/>
        <v>98.477157360406096</v>
      </c>
      <c r="E28" s="31">
        <v>126</v>
      </c>
      <c r="F28" s="32">
        <f t="shared" si="1"/>
        <v>1.5228426395939085</v>
      </c>
      <c r="G28" s="31">
        <v>6517</v>
      </c>
      <c r="H28" s="31">
        <v>6456</v>
      </c>
      <c r="I28" s="32">
        <f t="shared" si="2"/>
        <v>99.063986496854383</v>
      </c>
      <c r="J28" s="31">
        <v>61</v>
      </c>
      <c r="K28" s="32">
        <f t="shared" si="3"/>
        <v>0.93601350314561915</v>
      </c>
    </row>
    <row r="29" spans="1:11" ht="13.5" thickTop="1">
      <c r="A29" s="8"/>
      <c r="B29" s="9" t="s">
        <v>49</v>
      </c>
      <c r="C29" s="10"/>
      <c r="D29" s="10"/>
      <c r="E29" s="10"/>
      <c r="F29" s="10"/>
      <c r="G29" s="34" t="s">
        <v>212</v>
      </c>
      <c r="H29" s="10"/>
      <c r="I29" s="10"/>
      <c r="J29" s="10"/>
      <c r="K29" s="10"/>
    </row>
    <row r="30" spans="1:11">
      <c r="A30" s="11" t="s">
        <v>1</v>
      </c>
      <c r="B30" s="12"/>
      <c r="C30" s="13" t="s">
        <v>25</v>
      </c>
      <c r="D30" s="13"/>
      <c r="E30" s="14" t="s">
        <v>2</v>
      </c>
      <c r="F30" s="15"/>
      <c r="G30" s="12"/>
      <c r="H30" s="13" t="s">
        <v>25</v>
      </c>
      <c r="I30" s="13"/>
      <c r="J30" s="14" t="s">
        <v>2</v>
      </c>
      <c r="K30" s="15"/>
    </row>
    <row r="31" spans="1:11">
      <c r="A31" s="16" t="s">
        <v>3</v>
      </c>
      <c r="B31" s="12" t="s">
        <v>4</v>
      </c>
      <c r="C31" s="12" t="s">
        <v>4</v>
      </c>
      <c r="D31" s="12" t="s">
        <v>204</v>
      </c>
      <c r="E31" s="12" t="s">
        <v>4</v>
      </c>
      <c r="F31" s="12" t="s">
        <v>204</v>
      </c>
      <c r="G31" s="12" t="s">
        <v>4</v>
      </c>
      <c r="H31" s="12" t="s">
        <v>4</v>
      </c>
      <c r="I31" s="12" t="s">
        <v>204</v>
      </c>
      <c r="J31" s="12" t="s">
        <v>4</v>
      </c>
      <c r="K31" s="12" t="s">
        <v>204</v>
      </c>
    </row>
    <row r="32" spans="1:11">
      <c r="A32" s="17"/>
      <c r="B32" s="18" t="s">
        <v>5</v>
      </c>
      <c r="C32" s="19" t="s">
        <v>5</v>
      </c>
      <c r="D32" s="20" t="s">
        <v>5</v>
      </c>
      <c r="E32" s="19" t="s">
        <v>5</v>
      </c>
      <c r="F32" s="20" t="s">
        <v>5</v>
      </c>
      <c r="G32" s="18" t="s">
        <v>5</v>
      </c>
      <c r="H32" s="19" t="s">
        <v>5</v>
      </c>
      <c r="I32" s="20" t="s">
        <v>5</v>
      </c>
      <c r="J32" s="19" t="s">
        <v>5</v>
      </c>
      <c r="K32" s="20" t="s">
        <v>5</v>
      </c>
    </row>
    <row r="33" spans="1:11">
      <c r="A33" s="22"/>
      <c r="B33" s="25"/>
      <c r="C33" s="25"/>
      <c r="D33" s="25"/>
      <c r="E33" s="25"/>
      <c r="F33" s="26"/>
      <c r="G33" s="23"/>
      <c r="H33" s="23"/>
      <c r="I33" s="35"/>
      <c r="J33" s="23"/>
      <c r="K33" s="36"/>
    </row>
    <row r="34" spans="1:11">
      <c r="A34" s="27" t="s">
        <v>6</v>
      </c>
      <c r="B34" s="28">
        <v>2539588</v>
      </c>
      <c r="C34" s="28">
        <v>1057315</v>
      </c>
      <c r="D34" s="29">
        <f>100*C34/$B34</f>
        <v>41.633327925632031</v>
      </c>
      <c r="E34" s="28">
        <v>1377089</v>
      </c>
      <c r="F34" s="29">
        <f>100*E34/$B34</f>
        <v>54.22489789682421</v>
      </c>
      <c r="G34" s="28">
        <v>21496275</v>
      </c>
      <c r="H34" s="28">
        <v>4122754</v>
      </c>
      <c r="I34" s="29">
        <f>100*H34/$G34</f>
        <v>19.178922859890843</v>
      </c>
      <c r="J34" s="28">
        <v>17262625</v>
      </c>
      <c r="K34" s="29">
        <f>100*J34/$G34</f>
        <v>80.30519241124334</v>
      </c>
    </row>
    <row r="35" spans="1:11">
      <c r="A35" s="30" t="s">
        <v>7</v>
      </c>
      <c r="B35" s="31">
        <v>88707</v>
      </c>
      <c r="C35" s="31">
        <v>0</v>
      </c>
      <c r="D35" s="32">
        <v>0</v>
      </c>
      <c r="E35" s="31">
        <v>0</v>
      </c>
      <c r="F35" s="32">
        <v>0</v>
      </c>
      <c r="G35" s="31">
        <v>110894</v>
      </c>
      <c r="H35" s="31">
        <v>0</v>
      </c>
      <c r="I35" s="32">
        <v>0</v>
      </c>
      <c r="J35" s="31">
        <v>0</v>
      </c>
      <c r="K35" s="32">
        <v>0</v>
      </c>
    </row>
    <row r="36" spans="1:11">
      <c r="A36" s="30" t="s">
        <v>8</v>
      </c>
      <c r="B36" s="31">
        <v>156281</v>
      </c>
      <c r="C36" s="31">
        <v>19053</v>
      </c>
      <c r="D36" s="32">
        <f t="shared" ref="D36:D53" si="4">100*C36/$B36</f>
        <v>12.191501206160698</v>
      </c>
      <c r="E36" s="31">
        <v>134226</v>
      </c>
      <c r="F36" s="32">
        <f t="shared" ref="F36:F53" si="5">100*E36/$B36</f>
        <v>85.887599900179808</v>
      </c>
      <c r="G36" s="31">
        <v>752280</v>
      </c>
      <c r="H36" s="31">
        <v>24133</v>
      </c>
      <c r="I36" s="32">
        <f t="shared" ref="I36:I52" si="6">100*H36/$G36</f>
        <v>3.2079810708778647</v>
      </c>
      <c r="J36" s="31">
        <v>728147</v>
      </c>
      <c r="K36" s="32">
        <f t="shared" ref="K36:K52" si="7">100*J36/$G36</f>
        <v>96.792018929122136</v>
      </c>
    </row>
    <row r="37" spans="1:11">
      <c r="A37" s="30" t="s">
        <v>9</v>
      </c>
      <c r="B37" s="31">
        <v>192961</v>
      </c>
      <c r="C37" s="31">
        <v>31103</v>
      </c>
      <c r="D37" s="32">
        <f t="shared" si="4"/>
        <v>16.118801208534368</v>
      </c>
      <c r="E37" s="31">
        <v>157859</v>
      </c>
      <c r="F37" s="32">
        <f t="shared" si="5"/>
        <v>81.808759282963919</v>
      </c>
      <c r="G37" s="31">
        <v>2049601</v>
      </c>
      <c r="H37" s="31">
        <v>51009</v>
      </c>
      <c r="I37" s="32">
        <f t="shared" si="6"/>
        <v>2.4887282939459925</v>
      </c>
      <c r="J37" s="31">
        <v>1998592</v>
      </c>
      <c r="K37" s="32">
        <f t="shared" si="7"/>
        <v>97.511271706054004</v>
      </c>
    </row>
    <row r="38" spans="1:11">
      <c r="A38" s="30" t="s">
        <v>10</v>
      </c>
      <c r="B38" s="31">
        <v>184461</v>
      </c>
      <c r="C38" s="31">
        <v>33021</v>
      </c>
      <c r="D38" s="32">
        <f t="shared" si="4"/>
        <v>17.901344999756045</v>
      </c>
      <c r="E38" s="31">
        <v>148434</v>
      </c>
      <c r="F38" s="32">
        <f t="shared" si="5"/>
        <v>80.469042236570331</v>
      </c>
      <c r="G38" s="31">
        <v>3084002</v>
      </c>
      <c r="H38" s="31">
        <v>80472</v>
      </c>
      <c r="I38" s="32">
        <f t="shared" si="6"/>
        <v>2.6093368292238464</v>
      </c>
      <c r="J38" s="31">
        <v>3003530</v>
      </c>
      <c r="K38" s="32">
        <f t="shared" si="7"/>
        <v>97.390663170776151</v>
      </c>
    </row>
    <row r="39" spans="1:11">
      <c r="A39" s="30" t="s">
        <v>11</v>
      </c>
      <c r="B39" s="31">
        <v>194003</v>
      </c>
      <c r="C39" s="31">
        <v>27328</v>
      </c>
      <c r="D39" s="32">
        <f t="shared" si="4"/>
        <v>14.086380107524111</v>
      </c>
      <c r="E39" s="31">
        <v>164677</v>
      </c>
      <c r="F39" s="32">
        <f t="shared" si="5"/>
        <v>84.883738911253943</v>
      </c>
      <c r="G39" s="31">
        <v>2940094</v>
      </c>
      <c r="H39" s="31">
        <v>140781</v>
      </c>
      <c r="I39" s="32">
        <f t="shared" si="6"/>
        <v>4.7883162919280808</v>
      </c>
      <c r="J39" s="31">
        <v>2799313</v>
      </c>
      <c r="K39" s="32">
        <f t="shared" si="7"/>
        <v>95.211683708071916</v>
      </c>
    </row>
    <row r="40" spans="1:11">
      <c r="A40" s="30" t="s">
        <v>12</v>
      </c>
      <c r="B40" s="31">
        <v>203274</v>
      </c>
      <c r="C40" s="31">
        <v>41839</v>
      </c>
      <c r="D40" s="32">
        <f t="shared" si="4"/>
        <v>20.582563436543779</v>
      </c>
      <c r="E40" s="31">
        <v>160438</v>
      </c>
      <c r="F40" s="32">
        <f t="shared" si="5"/>
        <v>78.926965573560807</v>
      </c>
      <c r="G40" s="31">
        <v>2632356</v>
      </c>
      <c r="H40" s="31">
        <v>221427</v>
      </c>
      <c r="I40" s="32">
        <f t="shared" si="6"/>
        <v>8.4117421807688633</v>
      </c>
      <c r="J40" s="31">
        <v>2410930</v>
      </c>
      <c r="K40" s="32">
        <f t="shared" si="7"/>
        <v>91.588295808013811</v>
      </c>
    </row>
    <row r="41" spans="1:11">
      <c r="A41" s="30" t="s">
        <v>13</v>
      </c>
      <c r="B41" s="31">
        <v>193709</v>
      </c>
      <c r="C41" s="31">
        <v>68679</v>
      </c>
      <c r="D41" s="32">
        <f t="shared" si="4"/>
        <v>35.454728484479297</v>
      </c>
      <c r="E41" s="31">
        <v>124031</v>
      </c>
      <c r="F41" s="32">
        <f t="shared" si="5"/>
        <v>64.029549478857462</v>
      </c>
      <c r="G41" s="31">
        <v>2137574</v>
      </c>
      <c r="H41" s="31">
        <v>248340</v>
      </c>
      <c r="I41" s="32">
        <f t="shared" si="6"/>
        <v>11.617843405655195</v>
      </c>
      <c r="J41" s="31">
        <v>1889233</v>
      </c>
      <c r="K41" s="32">
        <f t="shared" si="7"/>
        <v>88.382109812338655</v>
      </c>
    </row>
    <row r="42" spans="1:11">
      <c r="A42" s="30" t="s">
        <v>14</v>
      </c>
      <c r="B42" s="31">
        <v>385504</v>
      </c>
      <c r="C42" s="31">
        <v>163923</v>
      </c>
      <c r="D42" s="32">
        <f t="shared" si="4"/>
        <v>42.521737777039924</v>
      </c>
      <c r="E42" s="31">
        <v>220577</v>
      </c>
      <c r="F42" s="32">
        <f t="shared" si="5"/>
        <v>57.217823939570017</v>
      </c>
      <c r="G42" s="31">
        <v>2955760</v>
      </c>
      <c r="H42" s="31">
        <v>671547</v>
      </c>
      <c r="I42" s="32">
        <f t="shared" si="6"/>
        <v>22.719943432484371</v>
      </c>
      <c r="J42" s="31">
        <v>2284213</v>
      </c>
      <c r="K42" s="32">
        <f t="shared" si="7"/>
        <v>77.280056567515629</v>
      </c>
    </row>
    <row r="43" spans="1:11">
      <c r="A43" s="30" t="s">
        <v>15</v>
      </c>
      <c r="B43" s="31">
        <v>288908</v>
      </c>
      <c r="C43" s="31">
        <v>159505</v>
      </c>
      <c r="D43" s="32">
        <f t="shared" si="4"/>
        <v>55.209616902266468</v>
      </c>
      <c r="E43" s="31">
        <v>128404</v>
      </c>
      <c r="F43" s="32">
        <f t="shared" si="5"/>
        <v>44.444598280421452</v>
      </c>
      <c r="G43" s="31">
        <v>1735030</v>
      </c>
      <c r="H43" s="31">
        <v>652052</v>
      </c>
      <c r="I43" s="32">
        <f t="shared" si="6"/>
        <v>37.58159801271448</v>
      </c>
      <c r="J43" s="31">
        <v>1082978</v>
      </c>
      <c r="K43" s="32">
        <f t="shared" si="7"/>
        <v>62.41840198728552</v>
      </c>
    </row>
    <row r="44" spans="1:11">
      <c r="A44" s="30" t="s">
        <v>16</v>
      </c>
      <c r="B44" s="31">
        <v>361974</v>
      </c>
      <c r="C44" s="31">
        <v>258171</v>
      </c>
      <c r="D44" s="32">
        <f t="shared" si="4"/>
        <v>71.323078453148568</v>
      </c>
      <c r="E44" s="31">
        <v>103804</v>
      </c>
      <c r="F44" s="32">
        <f t="shared" si="5"/>
        <v>28.677197809787444</v>
      </c>
      <c r="G44" s="31">
        <v>1913255</v>
      </c>
      <c r="H44" s="31">
        <v>1055843</v>
      </c>
      <c r="I44" s="32">
        <f t="shared" si="6"/>
        <v>55.185691400257674</v>
      </c>
      <c r="J44" s="31">
        <v>857412</v>
      </c>
      <c r="K44" s="32">
        <f t="shared" si="7"/>
        <v>44.814308599742326</v>
      </c>
    </row>
    <row r="45" spans="1:11">
      <c r="A45" s="33" t="s">
        <v>17</v>
      </c>
      <c r="B45" s="31">
        <v>144028</v>
      </c>
      <c r="C45" s="31">
        <v>121982</v>
      </c>
      <c r="D45" s="32">
        <f t="shared" si="4"/>
        <v>84.693254089482608</v>
      </c>
      <c r="E45" s="31">
        <v>22046</v>
      </c>
      <c r="F45" s="32">
        <f t="shared" si="5"/>
        <v>15.3067459105174</v>
      </c>
      <c r="G45" s="31">
        <v>636468</v>
      </c>
      <c r="H45" s="31">
        <v>493247</v>
      </c>
      <c r="I45" s="32">
        <f t="shared" si="6"/>
        <v>77.497533261687934</v>
      </c>
      <c r="J45" s="31">
        <v>143221</v>
      </c>
      <c r="K45" s="32">
        <f t="shared" si="7"/>
        <v>22.502466738312059</v>
      </c>
    </row>
    <row r="46" spans="1:11">
      <c r="A46" s="33" t="s">
        <v>18</v>
      </c>
      <c r="B46" s="31">
        <v>105338</v>
      </c>
      <c r="C46" s="31">
        <v>95248</v>
      </c>
      <c r="D46" s="32">
        <f t="shared" si="4"/>
        <v>90.421310448271285</v>
      </c>
      <c r="E46" s="52">
        <v>12046</v>
      </c>
      <c r="F46" s="32">
        <f t="shared" si="5"/>
        <v>11.435569310220433</v>
      </c>
      <c r="G46" s="31">
        <v>464016</v>
      </c>
      <c r="H46" s="31">
        <v>403220</v>
      </c>
      <c r="I46" s="32">
        <f t="shared" si="6"/>
        <v>86.89786559084169</v>
      </c>
      <c r="J46" s="31">
        <v>60795</v>
      </c>
      <c r="K46" s="32">
        <f t="shared" si="7"/>
        <v>13.101918899348298</v>
      </c>
    </row>
    <row r="47" spans="1:11">
      <c r="A47" s="33" t="s">
        <v>19</v>
      </c>
      <c r="B47" s="52">
        <v>34446</v>
      </c>
      <c r="C47" s="52">
        <v>31684</v>
      </c>
      <c r="D47" s="32">
        <f t="shared" si="4"/>
        <v>91.981652441502646</v>
      </c>
      <c r="E47" s="52">
        <v>0</v>
      </c>
      <c r="F47" s="32" t="s">
        <v>213</v>
      </c>
      <c r="G47" s="31">
        <v>68995</v>
      </c>
      <c r="H47" s="31">
        <v>65716</v>
      </c>
      <c r="I47" s="32">
        <f t="shared" si="6"/>
        <v>95.247481701572582</v>
      </c>
      <c r="J47" s="31">
        <v>3278</v>
      </c>
      <c r="K47" s="32">
        <f t="shared" si="7"/>
        <v>4.7510689180375394</v>
      </c>
    </row>
    <row r="48" spans="1:11">
      <c r="A48" s="33" t="s">
        <v>20</v>
      </c>
      <c r="B48" s="52">
        <v>0</v>
      </c>
      <c r="C48" s="52">
        <v>0</v>
      </c>
      <c r="D48" s="32" t="s">
        <v>213</v>
      </c>
      <c r="E48" s="31">
        <v>347</v>
      </c>
      <c r="F48" s="32" t="s">
        <v>213</v>
      </c>
      <c r="G48" s="31">
        <v>10539</v>
      </c>
      <c r="H48" s="31">
        <v>9924</v>
      </c>
      <c r="I48" s="32">
        <f t="shared" si="6"/>
        <v>94.164531739254201</v>
      </c>
      <c r="J48" s="31">
        <v>615</v>
      </c>
      <c r="K48" s="32">
        <f t="shared" si="7"/>
        <v>5.8354682607458015</v>
      </c>
    </row>
    <row r="49" spans="1:11">
      <c r="A49" s="33" t="s">
        <v>28</v>
      </c>
      <c r="B49" s="31">
        <v>2071</v>
      </c>
      <c r="C49" s="31">
        <v>2024</v>
      </c>
      <c r="D49" s="32">
        <f t="shared" si="4"/>
        <v>97.730564944471269</v>
      </c>
      <c r="E49" s="31">
        <v>35</v>
      </c>
      <c r="F49" s="32">
        <f t="shared" si="5"/>
        <v>1.6900048285852245</v>
      </c>
      <c r="G49" s="31">
        <v>2308</v>
      </c>
      <c r="H49" s="31">
        <v>2100</v>
      </c>
      <c r="I49" s="32">
        <f t="shared" si="6"/>
        <v>90.987868284228767</v>
      </c>
      <c r="J49" s="31">
        <v>209</v>
      </c>
      <c r="K49" s="32">
        <f t="shared" si="7"/>
        <v>9.0554592720970533</v>
      </c>
    </row>
    <row r="50" spans="1:11">
      <c r="A50" s="33" t="s">
        <v>29</v>
      </c>
      <c r="B50" s="31">
        <v>1080</v>
      </c>
      <c r="C50" s="31">
        <v>993</v>
      </c>
      <c r="D50" s="32">
        <f t="shared" si="4"/>
        <v>91.944444444444443</v>
      </c>
      <c r="E50" s="31">
        <v>86</v>
      </c>
      <c r="F50" s="32">
        <f t="shared" si="5"/>
        <v>7.9629629629629628</v>
      </c>
      <c r="G50" s="31">
        <v>1102</v>
      </c>
      <c r="H50" s="31">
        <v>1034</v>
      </c>
      <c r="I50" s="32">
        <f t="shared" si="6"/>
        <v>93.829401088929217</v>
      </c>
      <c r="J50" s="31">
        <v>68</v>
      </c>
      <c r="K50" s="32">
        <f t="shared" si="7"/>
        <v>6.1705989110707806</v>
      </c>
    </row>
    <row r="51" spans="1:11">
      <c r="A51" s="33" t="s">
        <v>30</v>
      </c>
      <c r="B51" s="31">
        <v>1878</v>
      </c>
      <c r="C51" s="31">
        <v>1819</v>
      </c>
      <c r="D51" s="32">
        <f t="shared" si="4"/>
        <v>96.85835995740149</v>
      </c>
      <c r="E51" s="31">
        <v>58</v>
      </c>
      <c r="F51" s="32">
        <f t="shared" si="5"/>
        <v>3.0883919062832801</v>
      </c>
      <c r="G51" s="31">
        <v>1464</v>
      </c>
      <c r="H51" s="31">
        <v>1399</v>
      </c>
      <c r="I51" s="32">
        <f t="shared" si="6"/>
        <v>95.560109289617486</v>
      </c>
      <c r="J51" s="31">
        <v>65</v>
      </c>
      <c r="K51" s="32">
        <f t="shared" si="7"/>
        <v>4.4398907103825138</v>
      </c>
    </row>
    <row r="52" spans="1:11">
      <c r="A52" s="33" t="s">
        <v>31</v>
      </c>
      <c r="B52" s="31">
        <v>532</v>
      </c>
      <c r="C52" s="31">
        <v>516</v>
      </c>
      <c r="D52" s="32">
        <f t="shared" si="4"/>
        <v>96.992481203007515</v>
      </c>
      <c r="E52" s="31">
        <v>14</v>
      </c>
      <c r="F52" s="32">
        <f t="shared" si="5"/>
        <v>2.6315789473684212</v>
      </c>
      <c r="G52" s="52">
        <v>536</v>
      </c>
      <c r="H52" s="52">
        <v>510</v>
      </c>
      <c r="I52" s="32">
        <f t="shared" si="6"/>
        <v>95.149253731343279</v>
      </c>
      <c r="J52" s="31">
        <v>12</v>
      </c>
      <c r="K52" s="32">
        <f t="shared" si="7"/>
        <v>2.2388059701492535</v>
      </c>
    </row>
    <row r="53" spans="1:11" ht="13.5" thickBot="1">
      <c r="A53" s="38" t="s">
        <v>32</v>
      </c>
      <c r="B53" s="31">
        <v>434</v>
      </c>
      <c r="C53" s="31">
        <v>428</v>
      </c>
      <c r="D53" s="32">
        <f t="shared" si="4"/>
        <v>98.617511520737324</v>
      </c>
      <c r="E53" s="31">
        <v>6</v>
      </c>
      <c r="F53" s="32">
        <f t="shared" si="5"/>
        <v>1.3824884792626728</v>
      </c>
      <c r="G53" s="59">
        <v>0</v>
      </c>
      <c r="H53" s="59">
        <v>0</v>
      </c>
      <c r="I53" s="32" t="s">
        <v>213</v>
      </c>
      <c r="J53" s="40">
        <v>14</v>
      </c>
      <c r="K53" s="32" t="s">
        <v>213</v>
      </c>
    </row>
    <row r="54" spans="1:11" ht="13.5" thickTop="1">
      <c r="A54" s="8"/>
      <c r="B54" s="9" t="s">
        <v>71</v>
      </c>
      <c r="C54" s="10"/>
      <c r="D54" s="10"/>
      <c r="E54" s="10"/>
      <c r="F54" s="10"/>
      <c r="G54" s="9" t="s">
        <v>22</v>
      </c>
      <c r="H54" s="10"/>
      <c r="I54" s="10"/>
      <c r="J54" s="10"/>
      <c r="K54" s="10"/>
    </row>
    <row r="55" spans="1:11">
      <c r="A55" s="11" t="s">
        <v>1</v>
      </c>
      <c r="B55" s="12"/>
      <c r="C55" s="13" t="s">
        <v>25</v>
      </c>
      <c r="D55" s="13"/>
      <c r="E55" s="14" t="s">
        <v>2</v>
      </c>
      <c r="F55" s="15"/>
      <c r="G55" s="12"/>
      <c r="H55" s="13" t="s">
        <v>25</v>
      </c>
      <c r="I55" s="13"/>
      <c r="J55" s="14" t="s">
        <v>2</v>
      </c>
      <c r="K55" s="15"/>
    </row>
    <row r="56" spans="1:11">
      <c r="A56" s="16" t="s">
        <v>3</v>
      </c>
      <c r="B56" s="12" t="s">
        <v>4</v>
      </c>
      <c r="C56" s="12" t="s">
        <v>4</v>
      </c>
      <c r="D56" s="12" t="s">
        <v>204</v>
      </c>
      <c r="E56" s="12" t="s">
        <v>4</v>
      </c>
      <c r="F56" s="12" t="s">
        <v>204</v>
      </c>
      <c r="G56" s="12" t="s">
        <v>4</v>
      </c>
      <c r="H56" s="12" t="s">
        <v>4</v>
      </c>
      <c r="I56" s="12" t="s">
        <v>204</v>
      </c>
      <c r="J56" s="12" t="s">
        <v>4</v>
      </c>
      <c r="K56" s="12" t="s">
        <v>204</v>
      </c>
    </row>
    <row r="57" spans="1:11">
      <c r="A57" s="17"/>
      <c r="B57" s="18" t="s">
        <v>5</v>
      </c>
      <c r="C57" s="19" t="s">
        <v>5</v>
      </c>
      <c r="D57" s="20" t="s">
        <v>5</v>
      </c>
      <c r="E57" s="19" t="s">
        <v>5</v>
      </c>
      <c r="F57" s="20" t="s">
        <v>5</v>
      </c>
      <c r="G57" s="18" t="s">
        <v>5</v>
      </c>
      <c r="H57" s="19" t="s">
        <v>5</v>
      </c>
      <c r="I57" s="20" t="s">
        <v>5</v>
      </c>
      <c r="J57" s="19" t="s">
        <v>5</v>
      </c>
      <c r="K57" s="20" t="s">
        <v>5</v>
      </c>
    </row>
    <row r="58" spans="1:11">
      <c r="A58" s="22"/>
      <c r="B58" s="25"/>
      <c r="C58" s="25"/>
      <c r="D58" s="25"/>
      <c r="E58" s="25"/>
      <c r="F58" s="25"/>
      <c r="G58" s="25"/>
      <c r="H58" s="25"/>
      <c r="I58" s="25"/>
      <c r="J58" s="25"/>
      <c r="K58" s="26"/>
    </row>
    <row r="59" spans="1:11">
      <c r="A59" s="27" t="s">
        <v>6</v>
      </c>
      <c r="B59" s="28">
        <v>68880</v>
      </c>
      <c r="C59" s="28">
        <v>21390</v>
      </c>
      <c r="D59" s="29">
        <f>100*C59/$B59</f>
        <v>31.054006968641115</v>
      </c>
      <c r="E59" s="28">
        <v>45825</v>
      </c>
      <c r="F59" s="29">
        <f>100*E59/$B59</f>
        <v>66.528745644599297</v>
      </c>
      <c r="G59" s="28">
        <v>62819226</v>
      </c>
      <c r="H59" s="28">
        <v>14219741</v>
      </c>
      <c r="I59" s="29">
        <f>100*H59/$G59</f>
        <v>22.635969758685025</v>
      </c>
      <c r="J59" s="28">
        <v>47091362</v>
      </c>
      <c r="K59" s="29">
        <f>100*J59/$G59</f>
        <v>74.963295472631259</v>
      </c>
    </row>
    <row r="60" spans="1:11">
      <c r="A60" s="30" t="s">
        <v>7</v>
      </c>
      <c r="B60" s="31">
        <v>1665</v>
      </c>
      <c r="C60" s="31">
        <v>0</v>
      </c>
      <c r="D60" s="32">
        <v>0</v>
      </c>
      <c r="E60" s="31">
        <v>0</v>
      </c>
      <c r="F60" s="32">
        <v>0</v>
      </c>
      <c r="G60" s="31">
        <v>1507123</v>
      </c>
      <c r="H60" s="31">
        <v>0</v>
      </c>
      <c r="I60" s="32">
        <v>0</v>
      </c>
      <c r="J60" s="31">
        <v>0</v>
      </c>
      <c r="K60" s="32">
        <v>0</v>
      </c>
    </row>
    <row r="61" spans="1:11">
      <c r="A61" s="30" t="s">
        <v>8</v>
      </c>
      <c r="B61" s="53">
        <v>2147</v>
      </c>
      <c r="C61" s="53">
        <v>145</v>
      </c>
      <c r="D61" s="32">
        <f t="shared" ref="D61:D77" si="8">100*C61/$B61</f>
        <v>6.7536096879366561</v>
      </c>
      <c r="E61" s="53">
        <v>2002</v>
      </c>
      <c r="F61" s="32">
        <f t="shared" ref="F61:F77" si="9">100*E61/$B61</f>
        <v>93.24639031206334</v>
      </c>
      <c r="G61" s="31">
        <v>8684704</v>
      </c>
      <c r="H61" s="31">
        <v>289716</v>
      </c>
      <c r="I61" s="32">
        <f t="shared" ref="I61:I78" si="10">100*H61/$G61</f>
        <v>3.3359340744370791</v>
      </c>
      <c r="J61" s="31">
        <v>8394988</v>
      </c>
      <c r="K61" s="32">
        <f t="shared" ref="K61:K78" si="11">100*J61/$G61</f>
        <v>96.664065925562923</v>
      </c>
    </row>
    <row r="62" spans="1:11">
      <c r="A62" s="30" t="s">
        <v>9</v>
      </c>
      <c r="B62" s="53">
        <v>4001</v>
      </c>
      <c r="C62" s="31">
        <v>0</v>
      </c>
      <c r="D62" s="32">
        <f>100*C62/$B62</f>
        <v>0</v>
      </c>
      <c r="E62" s="53">
        <v>4001</v>
      </c>
      <c r="F62" s="32">
        <f t="shared" si="9"/>
        <v>100</v>
      </c>
      <c r="G62" s="31">
        <v>8734982</v>
      </c>
      <c r="H62" s="31">
        <v>412918</v>
      </c>
      <c r="I62" s="32">
        <f t="shared" si="10"/>
        <v>4.7271763124411708</v>
      </c>
      <c r="J62" s="31">
        <v>8322064</v>
      </c>
      <c r="K62" s="32">
        <f t="shared" si="11"/>
        <v>95.272823687558827</v>
      </c>
    </row>
    <row r="63" spans="1:11">
      <c r="A63" s="30" t="s">
        <v>10</v>
      </c>
      <c r="B63" s="53">
        <v>6526</v>
      </c>
      <c r="C63" s="53">
        <v>997</v>
      </c>
      <c r="D63" s="32">
        <f t="shared" si="8"/>
        <v>15.277352129941772</v>
      </c>
      <c r="E63" s="53">
        <v>5529</v>
      </c>
      <c r="F63" s="32">
        <f t="shared" si="9"/>
        <v>84.722647870058225</v>
      </c>
      <c r="G63" s="31">
        <v>7258118</v>
      </c>
      <c r="H63" s="31">
        <v>599859</v>
      </c>
      <c r="I63" s="32">
        <f t="shared" si="10"/>
        <v>8.2646630986159231</v>
      </c>
      <c r="J63" s="31">
        <v>6657260</v>
      </c>
      <c r="K63" s="32">
        <f t="shared" si="11"/>
        <v>91.721573002808711</v>
      </c>
    </row>
    <row r="64" spans="1:11">
      <c r="A64" s="30" t="s">
        <v>11</v>
      </c>
      <c r="B64" s="53">
        <v>5684</v>
      </c>
      <c r="C64" s="31">
        <v>0</v>
      </c>
      <c r="D64" s="32">
        <f t="shared" si="8"/>
        <v>0</v>
      </c>
      <c r="E64" s="53">
        <v>5684</v>
      </c>
      <c r="F64" s="32">
        <f t="shared" si="9"/>
        <v>100</v>
      </c>
      <c r="G64" s="31">
        <v>6184412</v>
      </c>
      <c r="H64" s="31">
        <v>739404</v>
      </c>
      <c r="I64" s="32">
        <f t="shared" si="10"/>
        <v>11.955930491047491</v>
      </c>
      <c r="J64" s="31">
        <v>5445008</v>
      </c>
      <c r="K64" s="32">
        <f t="shared" si="11"/>
        <v>88.044069508952504</v>
      </c>
    </row>
    <row r="65" spans="1:11">
      <c r="A65" s="30" t="s">
        <v>12</v>
      </c>
      <c r="B65" s="53">
        <v>6998</v>
      </c>
      <c r="C65" s="31">
        <v>0</v>
      </c>
      <c r="D65" s="32">
        <f t="shared" si="8"/>
        <v>0</v>
      </c>
      <c r="E65" s="53">
        <v>6998</v>
      </c>
      <c r="F65" s="32">
        <f t="shared" si="9"/>
        <v>100</v>
      </c>
      <c r="G65" s="31">
        <v>4850046</v>
      </c>
      <c r="H65" s="31">
        <v>683413</v>
      </c>
      <c r="I65" s="32">
        <f t="shared" si="10"/>
        <v>14.090856045489053</v>
      </c>
      <c r="J65" s="31">
        <v>4166632</v>
      </c>
      <c r="K65" s="32">
        <f t="shared" si="11"/>
        <v>85.909123336149804</v>
      </c>
    </row>
    <row r="66" spans="1:11">
      <c r="A66" s="30" t="s">
        <v>13</v>
      </c>
      <c r="B66" s="53">
        <v>7008</v>
      </c>
      <c r="C66" s="53">
        <v>1999</v>
      </c>
      <c r="D66" s="32">
        <f t="shared" si="8"/>
        <v>28.524543378995435</v>
      </c>
      <c r="E66" s="53">
        <v>5009</v>
      </c>
      <c r="F66" s="32">
        <f t="shared" si="9"/>
        <v>71.475456621004568</v>
      </c>
      <c r="G66" s="31">
        <v>4073004</v>
      </c>
      <c r="H66" s="31">
        <v>807190</v>
      </c>
      <c r="I66" s="32">
        <f t="shared" si="10"/>
        <v>19.818050755658476</v>
      </c>
      <c r="J66" s="31">
        <v>3265815</v>
      </c>
      <c r="K66" s="32">
        <f t="shared" si="11"/>
        <v>80.181973796244733</v>
      </c>
    </row>
    <row r="67" spans="1:11">
      <c r="A67" s="30" t="s">
        <v>14</v>
      </c>
      <c r="B67" s="31">
        <v>11350</v>
      </c>
      <c r="C67" s="31">
        <v>3031</v>
      </c>
      <c r="D67" s="32">
        <f t="shared" si="8"/>
        <v>26.704845814977972</v>
      </c>
      <c r="E67" s="31">
        <v>8318</v>
      </c>
      <c r="F67" s="32">
        <f t="shared" si="9"/>
        <v>73.286343612334804</v>
      </c>
      <c r="G67" s="31">
        <v>6639094</v>
      </c>
      <c r="H67" s="31">
        <v>1782481</v>
      </c>
      <c r="I67" s="32">
        <f t="shared" si="10"/>
        <v>26.848256704905818</v>
      </c>
      <c r="J67" s="31">
        <v>4856613</v>
      </c>
      <c r="K67" s="32">
        <f t="shared" si="11"/>
        <v>73.151743295094178</v>
      </c>
    </row>
    <row r="68" spans="1:11">
      <c r="A68" s="30" t="s">
        <v>15</v>
      </c>
      <c r="B68" s="53">
        <v>2999</v>
      </c>
      <c r="C68" s="53">
        <v>1002</v>
      </c>
      <c r="D68" s="32">
        <f t="shared" si="8"/>
        <v>33.411137045681897</v>
      </c>
      <c r="E68" s="53">
        <v>1996</v>
      </c>
      <c r="F68" s="32">
        <f t="shared" si="9"/>
        <v>66.555518506168724</v>
      </c>
      <c r="G68" s="31">
        <v>4678990</v>
      </c>
      <c r="H68" s="31">
        <v>1927754</v>
      </c>
      <c r="I68" s="32">
        <f t="shared" si="10"/>
        <v>41.200216285993342</v>
      </c>
      <c r="J68" s="31">
        <v>2751235</v>
      </c>
      <c r="K68" s="32">
        <f t="shared" si="11"/>
        <v>58.799762341872928</v>
      </c>
    </row>
    <row r="69" spans="1:11">
      <c r="A69" s="30" t="s">
        <v>16</v>
      </c>
      <c r="B69" s="31">
        <v>12446</v>
      </c>
      <c r="C69" s="31">
        <v>6473</v>
      </c>
      <c r="D69" s="32">
        <f t="shared" si="8"/>
        <v>52.008677486742727</v>
      </c>
      <c r="E69" s="31">
        <v>5973</v>
      </c>
      <c r="F69" s="32">
        <f t="shared" si="9"/>
        <v>47.991322513257273</v>
      </c>
      <c r="G69" s="31">
        <v>6084288</v>
      </c>
      <c r="H69" s="31">
        <v>3541897</v>
      </c>
      <c r="I69" s="32">
        <f t="shared" si="10"/>
        <v>58.213828799688642</v>
      </c>
      <c r="J69" s="31">
        <v>2542391</v>
      </c>
      <c r="K69" s="32">
        <f t="shared" si="11"/>
        <v>41.786171200311358</v>
      </c>
    </row>
    <row r="70" spans="1:11">
      <c r="A70" s="33" t="s">
        <v>17</v>
      </c>
      <c r="B70" s="53">
        <v>2762</v>
      </c>
      <c r="C70" s="53">
        <v>2460</v>
      </c>
      <c r="D70" s="32">
        <f t="shared" si="8"/>
        <v>89.065894279507603</v>
      </c>
      <c r="E70" s="53">
        <v>301</v>
      </c>
      <c r="F70" s="32">
        <f t="shared" si="9"/>
        <v>10.897900072411296</v>
      </c>
      <c r="G70" s="31">
        <v>2122498</v>
      </c>
      <c r="H70" s="31">
        <v>1631222</v>
      </c>
      <c r="I70" s="32">
        <f t="shared" si="10"/>
        <v>76.853876894112503</v>
      </c>
      <c r="J70" s="31">
        <v>491276</v>
      </c>
      <c r="K70" s="32">
        <f t="shared" si="11"/>
        <v>23.146123105887497</v>
      </c>
    </row>
    <row r="71" spans="1:11">
      <c r="A71" s="33" t="s">
        <v>18</v>
      </c>
      <c r="B71" s="31">
        <v>4238</v>
      </c>
      <c r="C71" s="31">
        <v>4236</v>
      </c>
      <c r="D71" s="32">
        <f t="shared" si="8"/>
        <v>99.952807928268058</v>
      </c>
      <c r="E71" s="52">
        <v>4</v>
      </c>
      <c r="F71" s="32">
        <f t="shared" si="9"/>
        <v>9.4384143463898063E-2</v>
      </c>
      <c r="G71" s="31">
        <v>1600840</v>
      </c>
      <c r="H71" s="31">
        <v>1426983</v>
      </c>
      <c r="I71" s="32">
        <f t="shared" si="10"/>
        <v>89.139639189425552</v>
      </c>
      <c r="J71" s="31">
        <v>173856</v>
      </c>
      <c r="K71" s="32">
        <f t="shared" si="11"/>
        <v>10.860298343369731</v>
      </c>
    </row>
    <row r="72" spans="1:11">
      <c r="A72" s="33" t="s">
        <v>19</v>
      </c>
      <c r="B72" s="52">
        <v>1005</v>
      </c>
      <c r="C72" s="52">
        <v>1003</v>
      </c>
      <c r="D72" s="32">
        <f t="shared" si="8"/>
        <v>99.800995024875618</v>
      </c>
      <c r="E72" s="52">
        <v>0</v>
      </c>
      <c r="F72" s="32">
        <f t="shared" si="9"/>
        <v>0</v>
      </c>
      <c r="G72" s="31">
        <v>319065</v>
      </c>
      <c r="H72" s="31">
        <v>298767</v>
      </c>
      <c r="I72" s="32">
        <f t="shared" si="10"/>
        <v>93.638286869446659</v>
      </c>
      <c r="J72" s="31">
        <v>20297</v>
      </c>
      <c r="K72" s="32">
        <f t="shared" si="11"/>
        <v>6.3613997147916566</v>
      </c>
    </row>
    <row r="73" spans="1:11">
      <c r="A73" s="33" t="s">
        <v>20</v>
      </c>
      <c r="B73" s="52">
        <v>0</v>
      </c>
      <c r="C73" s="52">
        <v>0</v>
      </c>
      <c r="D73" s="32" t="s">
        <v>51</v>
      </c>
      <c r="E73" s="31">
        <v>0</v>
      </c>
      <c r="F73" s="32" t="s">
        <v>213</v>
      </c>
      <c r="G73" s="31">
        <v>53464</v>
      </c>
      <c r="H73" s="31">
        <v>50685</v>
      </c>
      <c r="I73" s="32">
        <f t="shared" si="10"/>
        <v>94.802109830914262</v>
      </c>
      <c r="J73" s="31">
        <v>2780</v>
      </c>
      <c r="K73" s="32">
        <f t="shared" si="11"/>
        <v>5.1997605865629213</v>
      </c>
    </row>
    <row r="74" spans="1:11">
      <c r="A74" s="33" t="s">
        <v>28</v>
      </c>
      <c r="B74" s="31">
        <v>0</v>
      </c>
      <c r="C74" s="31">
        <v>0</v>
      </c>
      <c r="D74" s="32" t="s">
        <v>213</v>
      </c>
      <c r="E74" s="31">
        <v>0</v>
      </c>
      <c r="F74" s="32" t="s">
        <v>213</v>
      </c>
      <c r="G74" s="31">
        <v>12797</v>
      </c>
      <c r="H74" s="31">
        <v>12235</v>
      </c>
      <c r="I74" s="32">
        <f t="shared" si="10"/>
        <v>95.608345706024849</v>
      </c>
      <c r="J74" s="31">
        <v>562</v>
      </c>
      <c r="K74" s="32">
        <f t="shared" si="11"/>
        <v>4.3916542939751508</v>
      </c>
    </row>
    <row r="75" spans="1:11">
      <c r="A75" s="33" t="s">
        <v>29</v>
      </c>
      <c r="B75" s="53">
        <v>17</v>
      </c>
      <c r="C75" s="53">
        <v>9</v>
      </c>
      <c r="D75" s="32">
        <f t="shared" si="8"/>
        <v>52.941176470588232</v>
      </c>
      <c r="E75" s="53">
        <v>8</v>
      </c>
      <c r="F75" s="32">
        <f t="shared" si="9"/>
        <v>47.058823529411768</v>
      </c>
      <c r="G75" s="31">
        <v>5170</v>
      </c>
      <c r="H75" s="31">
        <v>4972</v>
      </c>
      <c r="I75" s="32">
        <f t="shared" si="10"/>
        <v>96.170212765957444</v>
      </c>
      <c r="J75" s="31">
        <v>199</v>
      </c>
      <c r="K75" s="32">
        <f t="shared" si="11"/>
        <v>3.8491295938104448</v>
      </c>
    </row>
    <row r="76" spans="1:11">
      <c r="A76" s="33" t="s">
        <v>30</v>
      </c>
      <c r="B76" s="53">
        <v>27</v>
      </c>
      <c r="C76" s="53">
        <v>27</v>
      </c>
      <c r="D76" s="32">
        <f t="shared" si="8"/>
        <v>100</v>
      </c>
      <c r="E76" s="31">
        <v>0</v>
      </c>
      <c r="F76" s="32">
        <f t="shared" si="9"/>
        <v>0</v>
      </c>
      <c r="G76" s="31">
        <v>7685</v>
      </c>
      <c r="H76" s="31">
        <v>7401</v>
      </c>
      <c r="I76" s="32">
        <f t="shared" si="10"/>
        <v>96.30448926480156</v>
      </c>
      <c r="J76" s="31">
        <v>284</v>
      </c>
      <c r="K76" s="32">
        <f t="shared" si="11"/>
        <v>3.6955107351984386</v>
      </c>
    </row>
    <row r="77" spans="1:11">
      <c r="A77" s="33" t="s">
        <v>31</v>
      </c>
      <c r="B77" s="52">
        <v>8</v>
      </c>
      <c r="C77" s="52">
        <v>8</v>
      </c>
      <c r="D77" s="32">
        <f t="shared" si="8"/>
        <v>100</v>
      </c>
      <c r="E77" s="31">
        <v>0</v>
      </c>
      <c r="F77" s="32">
        <f t="shared" si="9"/>
        <v>0</v>
      </c>
      <c r="G77" s="31">
        <v>1855</v>
      </c>
      <c r="H77" s="31">
        <v>1799</v>
      </c>
      <c r="I77" s="32">
        <f t="shared" si="10"/>
        <v>96.981132075471692</v>
      </c>
      <c r="J77" s="31">
        <v>57</v>
      </c>
      <c r="K77" s="32">
        <f t="shared" si="11"/>
        <v>3.07277628032345</v>
      </c>
    </row>
    <row r="78" spans="1:11">
      <c r="A78" s="38" t="s">
        <v>32</v>
      </c>
      <c r="B78" s="59">
        <v>0</v>
      </c>
      <c r="C78" s="60">
        <v>0</v>
      </c>
      <c r="D78" s="42" t="s">
        <v>51</v>
      </c>
      <c r="E78" s="40">
        <v>0</v>
      </c>
      <c r="F78" s="42" t="s">
        <v>213</v>
      </c>
      <c r="G78" s="40">
        <v>1090</v>
      </c>
      <c r="H78" s="40">
        <v>1045</v>
      </c>
      <c r="I78" s="43">
        <f t="shared" si="10"/>
        <v>95.871559633027516</v>
      </c>
      <c r="J78" s="40">
        <v>45</v>
      </c>
      <c r="K78" s="43">
        <f t="shared" si="11"/>
        <v>4.1284403669724767</v>
      </c>
    </row>
    <row r="79" spans="1:11">
      <c r="A79" s="33" t="s">
        <v>215</v>
      </c>
      <c r="B79" s="44"/>
      <c r="C79" s="44"/>
      <c r="D79" s="45"/>
      <c r="E79" s="46"/>
      <c r="F79" s="45"/>
      <c r="G79" s="46"/>
      <c r="H79" s="46"/>
      <c r="I79" s="45"/>
      <c r="J79" s="46"/>
      <c r="K79" s="45"/>
    </row>
    <row r="80" spans="1:11">
      <c r="A80" s="47" t="s">
        <v>23</v>
      </c>
      <c r="B80" s="48"/>
      <c r="C80" s="48"/>
      <c r="D80" s="48"/>
      <c r="E80" s="48"/>
      <c r="F80" s="49"/>
      <c r="G80" s="50"/>
      <c r="H80" s="50"/>
      <c r="I80" s="50"/>
      <c r="J80" s="50"/>
      <c r="K80" s="50"/>
    </row>
    <row r="81" spans="1:11">
      <c r="A81" s="47" t="s">
        <v>47</v>
      </c>
      <c r="B81" s="48"/>
      <c r="C81" s="48"/>
      <c r="D81" s="48"/>
      <c r="E81" s="48"/>
      <c r="F81" s="49"/>
      <c r="G81" s="50"/>
      <c r="H81" s="50"/>
      <c r="I81" s="50"/>
      <c r="J81" s="50"/>
      <c r="K81" s="50"/>
    </row>
    <row r="82" spans="1:11">
      <c r="A82" s="51" t="s">
        <v>35</v>
      </c>
      <c r="B82" s="48"/>
      <c r="C82" s="48"/>
      <c r="D82" s="48"/>
      <c r="E82" s="48"/>
      <c r="F82" s="49"/>
      <c r="G82" s="50"/>
      <c r="H82" s="50"/>
      <c r="I82" s="50"/>
      <c r="J82" s="50"/>
      <c r="K82" s="50"/>
    </row>
    <row r="83" spans="1:11">
      <c r="A83" s="50" t="s">
        <v>214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</row>
  </sheetData>
  <printOptions horizontalCentered="1"/>
  <pageMargins left="0.1" right="0.1" top="0.1" bottom="0.1" header="0.1" footer="0.1"/>
  <pageSetup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K82"/>
  <sheetViews>
    <sheetView showGridLines="0" topLeftCell="A51" zoomScaleNormal="100" workbookViewId="0">
      <selection activeCell="A51" sqref="A1:IV65536"/>
    </sheetView>
  </sheetViews>
  <sheetFormatPr defaultRowHeight="12.75"/>
  <cols>
    <col min="1" max="1" width="28.7109375" style="2" customWidth="1"/>
    <col min="2" max="3" width="12.42578125" style="2" customWidth="1"/>
    <col min="4" max="4" width="10.85546875" style="2" customWidth="1"/>
    <col min="5" max="5" width="12.42578125" style="2" customWidth="1"/>
    <col min="6" max="6" width="10.85546875" style="2" customWidth="1"/>
    <col min="7" max="8" width="12.42578125" style="2" customWidth="1"/>
    <col min="9" max="9" width="10.85546875" style="2" customWidth="1"/>
    <col min="10" max="10" width="12.42578125" style="2" customWidth="1"/>
    <col min="11" max="11" width="10.85546875" style="2" customWidth="1"/>
    <col min="12" max="16384" width="9.140625" style="2"/>
  </cols>
  <sheetData>
    <row r="1" spans="1:11">
      <c r="A1" s="1">
        <v>40534</v>
      </c>
    </row>
    <row r="2" spans="1:11">
      <c r="A2" s="3" t="s">
        <v>209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1" ht="13.5" thickBot="1">
      <c r="A3" s="6"/>
      <c r="B3" s="7"/>
      <c r="C3" s="7"/>
      <c r="D3" s="7"/>
      <c r="E3" s="7"/>
      <c r="F3" s="6"/>
    </row>
    <row r="4" spans="1:11" s="50" customFormat="1" thickTop="1">
      <c r="A4" s="8"/>
      <c r="B4" s="9" t="s">
        <v>0</v>
      </c>
      <c r="C4" s="10"/>
      <c r="D4" s="10"/>
      <c r="E4" s="10"/>
      <c r="F4" s="10"/>
      <c r="G4" s="9" t="s">
        <v>21</v>
      </c>
      <c r="H4" s="10"/>
      <c r="I4" s="10"/>
      <c r="J4" s="10"/>
      <c r="K4" s="10"/>
    </row>
    <row r="5" spans="1:11" s="50" customFormat="1" ht="12">
      <c r="A5" s="11" t="s">
        <v>1</v>
      </c>
      <c r="B5" s="12"/>
      <c r="C5" s="13" t="s">
        <v>25</v>
      </c>
      <c r="D5" s="13"/>
      <c r="E5" s="14" t="s">
        <v>2</v>
      </c>
      <c r="F5" s="15"/>
      <c r="G5" s="12"/>
      <c r="H5" s="13" t="s">
        <v>25</v>
      </c>
      <c r="I5" s="13"/>
      <c r="J5" s="14" t="s">
        <v>2</v>
      </c>
      <c r="K5" s="15"/>
    </row>
    <row r="6" spans="1:11" s="50" customFormat="1" ht="12">
      <c r="A6" s="16" t="s">
        <v>3</v>
      </c>
      <c r="B6" s="12" t="s">
        <v>4</v>
      </c>
      <c r="C6" s="12" t="s">
        <v>4</v>
      </c>
      <c r="D6" s="12" t="s">
        <v>204</v>
      </c>
      <c r="E6" s="12" t="s">
        <v>4</v>
      </c>
      <c r="F6" s="12" t="s">
        <v>204</v>
      </c>
      <c r="G6" s="12" t="s">
        <v>4</v>
      </c>
      <c r="H6" s="12" t="s">
        <v>4</v>
      </c>
      <c r="I6" s="12" t="s">
        <v>204</v>
      </c>
      <c r="J6" s="12" t="s">
        <v>4</v>
      </c>
      <c r="K6" s="12" t="s">
        <v>204</v>
      </c>
    </row>
    <row r="7" spans="1:11" s="50" customFormat="1" ht="12">
      <c r="A7" s="17"/>
      <c r="B7" s="18" t="s">
        <v>5</v>
      </c>
      <c r="C7" s="19" t="s">
        <v>5</v>
      </c>
      <c r="D7" s="20" t="s">
        <v>5</v>
      </c>
      <c r="E7" s="19" t="s">
        <v>5</v>
      </c>
      <c r="F7" s="20" t="s">
        <v>5</v>
      </c>
      <c r="G7" s="18" t="s">
        <v>5</v>
      </c>
      <c r="H7" s="19" t="s">
        <v>5</v>
      </c>
      <c r="I7" s="20" t="s">
        <v>5</v>
      </c>
      <c r="J7" s="19" t="s">
        <v>5</v>
      </c>
      <c r="K7" s="20" t="s">
        <v>5</v>
      </c>
    </row>
    <row r="8" spans="1:11" s="50" customFormat="1" ht="12">
      <c r="A8" s="22"/>
      <c r="B8" s="23"/>
      <c r="C8" s="23"/>
      <c r="D8" s="24"/>
      <c r="E8" s="23"/>
      <c r="F8" s="24"/>
      <c r="G8" s="25"/>
      <c r="H8" s="25"/>
      <c r="I8" s="25"/>
      <c r="J8" s="25"/>
      <c r="K8" s="26"/>
    </row>
    <row r="9" spans="1:11" s="50" customFormat="1" ht="12">
      <c r="A9" s="27" t="s">
        <v>6</v>
      </c>
      <c r="B9" s="28">
        <v>142450569</v>
      </c>
      <c r="C9" s="28">
        <v>48167223</v>
      </c>
      <c r="D9" s="61">
        <f>100*C9/$B9</f>
        <v>33.8132892961628</v>
      </c>
      <c r="E9" s="28">
        <v>91780792</v>
      </c>
      <c r="F9" s="61">
        <f>100*E9/$B9</f>
        <v>64.429923056326999</v>
      </c>
      <c r="G9" s="28">
        <v>53655844</v>
      </c>
      <c r="H9" s="28">
        <v>27973756</v>
      </c>
      <c r="I9" s="61">
        <f>100*H9/$G9</f>
        <v>52.135525069738911</v>
      </c>
      <c r="J9" s="28">
        <v>24932896</v>
      </c>
      <c r="K9" s="61">
        <f>100*J9/$G9</f>
        <v>46.468183409807139</v>
      </c>
    </row>
    <row r="10" spans="1:11" s="50" customFormat="1" ht="12">
      <c r="A10" s="30" t="s">
        <v>7</v>
      </c>
      <c r="B10" s="31">
        <v>2489989</v>
      </c>
      <c r="C10" s="31">
        <v>0</v>
      </c>
      <c r="D10" s="31">
        <v>0</v>
      </c>
      <c r="E10" s="31">
        <v>0</v>
      </c>
      <c r="F10" s="31">
        <v>0</v>
      </c>
      <c r="G10" s="31">
        <v>748538</v>
      </c>
      <c r="H10" s="31">
        <v>0</v>
      </c>
      <c r="I10" s="31">
        <v>0</v>
      </c>
      <c r="J10" s="31">
        <v>0</v>
      </c>
      <c r="K10" s="31">
        <v>0</v>
      </c>
    </row>
    <row r="11" spans="1:11" s="50" customFormat="1" ht="12">
      <c r="A11" s="30" t="s">
        <v>8</v>
      </c>
      <c r="B11" s="31">
        <v>11638707</v>
      </c>
      <c r="C11" s="31">
        <v>412196</v>
      </c>
      <c r="D11" s="37">
        <f t="shared" ref="D11:D28" si="0">100*C11/$B11</f>
        <v>3.5415961584048814</v>
      </c>
      <c r="E11" s="31">
        <v>11223857</v>
      </c>
      <c r="F11" s="37">
        <f t="shared" ref="F11:F28" si="1">100*E11/$B11</f>
        <v>96.43560062127176</v>
      </c>
      <c r="G11" s="31">
        <v>804848</v>
      </c>
      <c r="H11" s="31">
        <v>99730</v>
      </c>
      <c r="I11" s="37">
        <f t="shared" ref="I11:I28" si="2">100*H11/$G11</f>
        <v>12.391159572987695</v>
      </c>
      <c r="J11" s="31">
        <v>705118</v>
      </c>
      <c r="K11" s="37">
        <f t="shared" ref="K11:K28" si="3">100*J11/$G11</f>
        <v>87.608840427012311</v>
      </c>
    </row>
    <row r="12" spans="1:11" s="50" customFormat="1" ht="12">
      <c r="A12" s="30" t="s">
        <v>9</v>
      </c>
      <c r="B12" s="31">
        <v>12139638</v>
      </c>
      <c r="C12" s="31">
        <v>606640</v>
      </c>
      <c r="D12" s="37">
        <f t="shared" si="0"/>
        <v>4.9971836062986394</v>
      </c>
      <c r="E12" s="31">
        <v>11531209</v>
      </c>
      <c r="F12" s="37">
        <f t="shared" si="1"/>
        <v>94.988079545699804</v>
      </c>
      <c r="G12" s="31">
        <v>1170377</v>
      </c>
      <c r="H12" s="31">
        <v>134186</v>
      </c>
      <c r="I12" s="37">
        <f t="shared" si="2"/>
        <v>11.465194548423286</v>
      </c>
      <c r="J12" s="31">
        <v>1036191</v>
      </c>
      <c r="K12" s="37">
        <f t="shared" si="3"/>
        <v>88.534805451576716</v>
      </c>
    </row>
    <row r="13" spans="1:11" s="50" customFormat="1" ht="12">
      <c r="A13" s="30" t="s">
        <v>10</v>
      </c>
      <c r="B13" s="31">
        <v>11702056</v>
      </c>
      <c r="C13" s="31">
        <v>902786</v>
      </c>
      <c r="D13" s="37">
        <f t="shared" si="0"/>
        <v>7.7147639696819086</v>
      </c>
      <c r="E13" s="31">
        <v>10797948</v>
      </c>
      <c r="F13" s="37">
        <f t="shared" si="1"/>
        <v>92.273938870229301</v>
      </c>
      <c r="G13" s="31">
        <v>1673127</v>
      </c>
      <c r="H13" s="31">
        <v>195795</v>
      </c>
      <c r="I13" s="37">
        <f t="shared" si="2"/>
        <v>11.702339392048541</v>
      </c>
      <c r="J13" s="31">
        <v>1476684</v>
      </c>
      <c r="K13" s="37">
        <f t="shared" si="3"/>
        <v>88.258930732693926</v>
      </c>
    </row>
    <row r="14" spans="1:11" s="50" customFormat="1" ht="12">
      <c r="A14" s="30" t="s">
        <v>11</v>
      </c>
      <c r="B14" s="31">
        <v>11076002</v>
      </c>
      <c r="C14" s="31">
        <v>1162536</v>
      </c>
      <c r="D14" s="37">
        <f t="shared" si="0"/>
        <v>10.495989437343908</v>
      </c>
      <c r="E14" s="31">
        <v>9913466</v>
      </c>
      <c r="F14" s="37">
        <f t="shared" si="1"/>
        <v>89.504010562656092</v>
      </c>
      <c r="G14" s="31">
        <v>2058789</v>
      </c>
      <c r="H14" s="31">
        <v>301332</v>
      </c>
      <c r="I14" s="37">
        <f t="shared" si="2"/>
        <v>14.636371187139625</v>
      </c>
      <c r="J14" s="31">
        <v>1757457</v>
      </c>
      <c r="K14" s="37">
        <f t="shared" si="3"/>
        <v>85.36362881286037</v>
      </c>
    </row>
    <row r="15" spans="1:11" s="50" customFormat="1" ht="12">
      <c r="A15" s="30" t="s">
        <v>12</v>
      </c>
      <c r="B15" s="31">
        <v>9866247</v>
      </c>
      <c r="C15" s="31">
        <v>1361007</v>
      </c>
      <c r="D15" s="37">
        <f t="shared" si="0"/>
        <v>13.794576600403376</v>
      </c>
      <c r="E15" s="31">
        <v>8504217</v>
      </c>
      <c r="F15" s="37">
        <f t="shared" si="1"/>
        <v>86.19505471533401</v>
      </c>
      <c r="G15" s="31">
        <v>2211761</v>
      </c>
      <c r="H15" s="31">
        <v>379350</v>
      </c>
      <c r="I15" s="37">
        <f t="shared" si="2"/>
        <v>17.151491503828851</v>
      </c>
      <c r="J15" s="31">
        <v>1832411</v>
      </c>
      <c r="K15" s="37">
        <f t="shared" si="3"/>
        <v>82.848508496171149</v>
      </c>
    </row>
    <row r="16" spans="1:11" s="50" customFormat="1" ht="12">
      <c r="A16" s="30" t="s">
        <v>13</v>
      </c>
      <c r="B16" s="31">
        <v>8743581</v>
      </c>
      <c r="C16" s="31">
        <v>1618649</v>
      </c>
      <c r="D16" s="37">
        <f t="shared" si="0"/>
        <v>18.512426430314992</v>
      </c>
      <c r="E16" s="31">
        <v>7124794</v>
      </c>
      <c r="F16" s="37">
        <f t="shared" si="1"/>
        <v>81.485995268986471</v>
      </c>
      <c r="G16" s="31">
        <v>2047192</v>
      </c>
      <c r="H16" s="31">
        <v>448593</v>
      </c>
      <c r="I16" s="37">
        <f t="shared" si="2"/>
        <v>21.912600283705682</v>
      </c>
      <c r="J16" s="31">
        <v>1598599</v>
      </c>
      <c r="K16" s="37">
        <f t="shared" si="3"/>
        <v>78.087399716294314</v>
      </c>
    </row>
    <row r="17" spans="1:11" s="50" customFormat="1" ht="12">
      <c r="A17" s="30" t="s">
        <v>14</v>
      </c>
      <c r="B17" s="31">
        <v>14554280</v>
      </c>
      <c r="C17" s="31">
        <v>3886361</v>
      </c>
      <c r="D17" s="37">
        <f t="shared" si="0"/>
        <v>26.702530114852813</v>
      </c>
      <c r="E17" s="31">
        <v>10667138</v>
      </c>
      <c r="F17" s="37">
        <f t="shared" si="1"/>
        <v>73.292103766039958</v>
      </c>
      <c r="G17" s="31">
        <v>4227821</v>
      </c>
      <c r="H17" s="31">
        <v>1062171</v>
      </c>
      <c r="I17" s="37">
        <f t="shared" si="2"/>
        <v>25.123367332722932</v>
      </c>
      <c r="J17" s="31">
        <v>3165650</v>
      </c>
      <c r="K17" s="37">
        <f t="shared" si="3"/>
        <v>74.876632667277065</v>
      </c>
    </row>
    <row r="18" spans="1:11" s="50" customFormat="1" ht="12">
      <c r="A18" s="30" t="s">
        <v>15</v>
      </c>
      <c r="B18" s="31">
        <v>11087123</v>
      </c>
      <c r="C18" s="31">
        <v>4198969</v>
      </c>
      <c r="D18" s="37">
        <f t="shared" si="0"/>
        <v>37.87248504413634</v>
      </c>
      <c r="E18" s="31">
        <v>6885836</v>
      </c>
      <c r="F18" s="37">
        <f t="shared" si="1"/>
        <v>62.106607818818283</v>
      </c>
      <c r="G18" s="31">
        <v>4115704</v>
      </c>
      <c r="H18" s="31">
        <v>1328790</v>
      </c>
      <c r="I18" s="37">
        <f t="shared" si="2"/>
        <v>32.285849516874876</v>
      </c>
      <c r="J18" s="31">
        <v>2786914</v>
      </c>
      <c r="K18" s="37">
        <f t="shared" si="3"/>
        <v>67.714150483125124</v>
      </c>
    </row>
    <row r="19" spans="1:11" s="50" customFormat="1" ht="12">
      <c r="A19" s="30" t="s">
        <v>16</v>
      </c>
      <c r="B19" s="31">
        <v>19196461</v>
      </c>
      <c r="C19" s="31">
        <v>9896667</v>
      </c>
      <c r="D19" s="37">
        <f t="shared" si="0"/>
        <v>51.554643327225783</v>
      </c>
      <c r="E19" s="31">
        <v>9298435</v>
      </c>
      <c r="F19" s="37">
        <f t="shared" si="1"/>
        <v>48.438277242873049</v>
      </c>
      <c r="G19" s="31">
        <v>10574313</v>
      </c>
      <c r="H19" s="31">
        <v>4868266</v>
      </c>
      <c r="I19" s="37">
        <f t="shared" si="2"/>
        <v>46.038603169775662</v>
      </c>
      <c r="J19" s="31">
        <v>5706048</v>
      </c>
      <c r="K19" s="37">
        <f t="shared" si="3"/>
        <v>53.961406287103472</v>
      </c>
    </row>
    <row r="20" spans="1:11" s="50" customFormat="1" ht="12">
      <c r="A20" s="33" t="s">
        <v>17</v>
      </c>
      <c r="B20" s="31">
        <v>11729485</v>
      </c>
      <c r="C20" s="31">
        <v>8045685</v>
      </c>
      <c r="D20" s="37">
        <f t="shared" si="0"/>
        <v>68.593676533965478</v>
      </c>
      <c r="E20" s="31">
        <v>3682799</v>
      </c>
      <c r="F20" s="37">
        <f t="shared" si="1"/>
        <v>31.397789417011914</v>
      </c>
      <c r="G20" s="31">
        <v>8736530</v>
      </c>
      <c r="H20" s="31">
        <v>5715072</v>
      </c>
      <c r="I20" s="37">
        <f t="shared" si="2"/>
        <v>65.415811540737565</v>
      </c>
      <c r="J20" s="31">
        <v>3021458</v>
      </c>
      <c r="K20" s="37">
        <f t="shared" si="3"/>
        <v>34.584188459262428</v>
      </c>
    </row>
    <row r="21" spans="1:11" s="50" customFormat="1" ht="12">
      <c r="A21" s="33" t="s">
        <v>18</v>
      </c>
      <c r="B21" s="31">
        <v>13851341</v>
      </c>
      <c r="C21" s="31">
        <v>11901882</v>
      </c>
      <c r="D21" s="37">
        <f t="shared" si="0"/>
        <v>85.925846457754517</v>
      </c>
      <c r="E21" s="31">
        <v>1949444</v>
      </c>
      <c r="F21" s="37">
        <f t="shared" si="1"/>
        <v>14.074045249481621</v>
      </c>
      <c r="G21" s="31">
        <v>11541140</v>
      </c>
      <c r="H21" s="31">
        <v>9855274</v>
      </c>
      <c r="I21" s="37">
        <f t="shared" si="2"/>
        <v>85.392552208880574</v>
      </c>
      <c r="J21" s="31">
        <v>1685864</v>
      </c>
      <c r="K21" s="37">
        <f t="shared" si="3"/>
        <v>14.607430461808798</v>
      </c>
    </row>
    <row r="22" spans="1:11" s="50" customFormat="1" ht="12">
      <c r="A22" s="33" t="s">
        <v>19</v>
      </c>
      <c r="B22" s="31">
        <v>3476747</v>
      </c>
      <c r="C22" s="31">
        <v>3311619</v>
      </c>
      <c r="D22" s="37">
        <f t="shared" si="0"/>
        <v>95.250502840730135</v>
      </c>
      <c r="E22" s="31">
        <v>164976</v>
      </c>
      <c r="F22" s="37">
        <f t="shared" si="1"/>
        <v>4.7451252564538056</v>
      </c>
      <c r="G22" s="31">
        <v>2989267</v>
      </c>
      <c r="H22" s="31">
        <v>2856872</v>
      </c>
      <c r="I22" s="37">
        <f t="shared" si="2"/>
        <v>95.570987804033564</v>
      </c>
      <c r="J22" s="31">
        <v>132390</v>
      </c>
      <c r="K22" s="37">
        <f t="shared" si="3"/>
        <v>4.4288449308810485</v>
      </c>
    </row>
    <row r="23" spans="1:11" s="50" customFormat="1" ht="12">
      <c r="A23" s="33" t="s">
        <v>20</v>
      </c>
      <c r="B23" s="31">
        <v>577618</v>
      </c>
      <c r="C23" s="31">
        <v>551398</v>
      </c>
      <c r="D23" s="37">
        <f t="shared" si="0"/>
        <v>95.460667776973708</v>
      </c>
      <c r="E23" s="31">
        <v>26218</v>
      </c>
      <c r="F23" s="37">
        <f t="shared" si="1"/>
        <v>4.5389859734288063</v>
      </c>
      <c r="G23" s="31">
        <v>490022</v>
      </c>
      <c r="H23" s="31">
        <v>469868</v>
      </c>
      <c r="I23" s="37">
        <f t="shared" si="2"/>
        <v>95.887123435274333</v>
      </c>
      <c r="J23" s="31">
        <v>20154</v>
      </c>
      <c r="K23" s="37">
        <f t="shared" si="3"/>
        <v>4.1128765647256653</v>
      </c>
    </row>
    <row r="24" spans="1:11" s="50" customFormat="1" ht="12">
      <c r="A24" s="33" t="s">
        <v>28</v>
      </c>
      <c r="B24" s="31">
        <v>140635</v>
      </c>
      <c r="C24" s="31">
        <v>135285</v>
      </c>
      <c r="D24" s="37">
        <f t="shared" si="0"/>
        <v>96.195826074590258</v>
      </c>
      <c r="E24" s="31">
        <v>5349</v>
      </c>
      <c r="F24" s="37">
        <f t="shared" si="1"/>
        <v>3.8034628648629432</v>
      </c>
      <c r="G24" s="31">
        <v>118048</v>
      </c>
      <c r="H24" s="31">
        <v>113734</v>
      </c>
      <c r="I24" s="37">
        <f t="shared" si="2"/>
        <v>96.345554350772574</v>
      </c>
      <c r="J24" s="31">
        <v>4314</v>
      </c>
      <c r="K24" s="37">
        <f t="shared" si="3"/>
        <v>3.6544456492274331</v>
      </c>
    </row>
    <row r="25" spans="1:11" s="50" customFormat="1" ht="12">
      <c r="A25" s="33" t="s">
        <v>29</v>
      </c>
      <c r="B25" s="31">
        <v>59460</v>
      </c>
      <c r="C25" s="31">
        <v>57336</v>
      </c>
      <c r="D25" s="37">
        <f t="shared" si="0"/>
        <v>96.427850655903129</v>
      </c>
      <c r="E25" s="31">
        <v>2121</v>
      </c>
      <c r="F25" s="37">
        <f t="shared" si="1"/>
        <v>3.567103935418769</v>
      </c>
      <c r="G25" s="31">
        <v>49495</v>
      </c>
      <c r="H25" s="31">
        <v>47966</v>
      </c>
      <c r="I25" s="37">
        <f t="shared" si="2"/>
        <v>96.910799070613194</v>
      </c>
      <c r="J25" s="31">
        <v>1529</v>
      </c>
      <c r="K25" s="37">
        <f t="shared" si="3"/>
        <v>3.0892009293868066</v>
      </c>
    </row>
    <row r="26" spans="1:11" s="50" customFormat="1" ht="12">
      <c r="A26" s="33" t="s">
        <v>30</v>
      </c>
      <c r="B26" s="31">
        <v>86329</v>
      </c>
      <c r="C26" s="31">
        <v>83943</v>
      </c>
      <c r="D26" s="37">
        <f t="shared" si="0"/>
        <v>97.236154710468099</v>
      </c>
      <c r="E26" s="31">
        <v>2382</v>
      </c>
      <c r="F26" s="37">
        <f t="shared" si="1"/>
        <v>2.7592118523323563</v>
      </c>
      <c r="G26" s="31">
        <v>70796</v>
      </c>
      <c r="H26" s="31">
        <v>69060</v>
      </c>
      <c r="I26" s="37">
        <f t="shared" si="2"/>
        <v>97.547884061246393</v>
      </c>
      <c r="J26" s="31">
        <v>1737</v>
      </c>
      <c r="K26" s="37">
        <f t="shared" si="3"/>
        <v>2.4535284479349118</v>
      </c>
    </row>
    <row r="27" spans="1:11" s="50" customFormat="1" ht="12">
      <c r="A27" s="33" t="s">
        <v>31</v>
      </c>
      <c r="B27" s="31">
        <v>21390</v>
      </c>
      <c r="C27" s="31">
        <v>20953</v>
      </c>
      <c r="D27" s="37">
        <f t="shared" si="0"/>
        <v>97.956989247311824</v>
      </c>
      <c r="E27" s="31">
        <v>434</v>
      </c>
      <c r="F27" s="37">
        <f t="shared" si="1"/>
        <v>2.0289855072463769</v>
      </c>
      <c r="G27" s="31">
        <v>17288</v>
      </c>
      <c r="H27" s="31">
        <v>17009</v>
      </c>
      <c r="I27" s="37">
        <f t="shared" si="2"/>
        <v>98.386163813049521</v>
      </c>
      <c r="J27" s="31">
        <v>279</v>
      </c>
      <c r="K27" s="37">
        <f t="shared" si="3"/>
        <v>1.6138361869504858</v>
      </c>
    </row>
    <row r="28" spans="1:11" s="50" customFormat="1" thickBot="1">
      <c r="A28" s="33" t="s">
        <v>32</v>
      </c>
      <c r="B28" s="31">
        <v>13480</v>
      </c>
      <c r="C28" s="31">
        <v>13312</v>
      </c>
      <c r="D28" s="37">
        <f t="shared" si="0"/>
        <v>98.753709198813056</v>
      </c>
      <c r="E28" s="31">
        <v>168</v>
      </c>
      <c r="F28" s="37">
        <f t="shared" si="1"/>
        <v>1.2462908011869436</v>
      </c>
      <c r="G28" s="31">
        <v>10786</v>
      </c>
      <c r="H28" s="31">
        <v>10688</v>
      </c>
      <c r="I28" s="37">
        <f t="shared" si="2"/>
        <v>99.091414796959015</v>
      </c>
      <c r="J28" s="31">
        <v>98</v>
      </c>
      <c r="K28" s="37">
        <f t="shared" si="3"/>
        <v>0.90858520304097901</v>
      </c>
    </row>
    <row r="29" spans="1:11" s="50" customFormat="1" thickTop="1">
      <c r="A29" s="8"/>
      <c r="B29" s="9" t="s">
        <v>49</v>
      </c>
      <c r="C29" s="10"/>
      <c r="D29" s="10"/>
      <c r="E29" s="10"/>
      <c r="F29" s="10"/>
      <c r="G29" s="9" t="s">
        <v>53</v>
      </c>
      <c r="H29" s="10"/>
      <c r="I29" s="10"/>
      <c r="J29" s="10"/>
      <c r="K29" s="10"/>
    </row>
    <row r="30" spans="1:11" s="50" customFormat="1" ht="12">
      <c r="A30" s="11" t="s">
        <v>1</v>
      </c>
      <c r="B30" s="12"/>
      <c r="C30" s="13" t="s">
        <v>25</v>
      </c>
      <c r="D30" s="13"/>
      <c r="E30" s="14" t="s">
        <v>2</v>
      </c>
      <c r="F30" s="15"/>
      <c r="G30" s="12"/>
      <c r="H30" s="13" t="s">
        <v>25</v>
      </c>
      <c r="I30" s="13"/>
      <c r="J30" s="14" t="s">
        <v>2</v>
      </c>
      <c r="K30" s="15"/>
    </row>
    <row r="31" spans="1:11" s="50" customFormat="1" ht="12">
      <c r="A31" s="16" t="s">
        <v>3</v>
      </c>
      <c r="B31" s="12" t="s">
        <v>4</v>
      </c>
      <c r="C31" s="12" t="s">
        <v>4</v>
      </c>
      <c r="D31" s="12" t="s">
        <v>204</v>
      </c>
      <c r="E31" s="12" t="s">
        <v>4</v>
      </c>
      <c r="F31" s="12" t="s">
        <v>204</v>
      </c>
      <c r="G31" s="12" t="s">
        <v>4</v>
      </c>
      <c r="H31" s="12" t="s">
        <v>4</v>
      </c>
      <c r="I31" s="12" t="s">
        <v>204</v>
      </c>
      <c r="J31" s="12" t="s">
        <v>4</v>
      </c>
      <c r="K31" s="12" t="s">
        <v>204</v>
      </c>
    </row>
    <row r="32" spans="1:11" s="50" customFormat="1" ht="12">
      <c r="A32" s="17"/>
      <c r="B32" s="18" t="s">
        <v>5</v>
      </c>
      <c r="C32" s="19" t="s">
        <v>5</v>
      </c>
      <c r="D32" s="20" t="s">
        <v>5</v>
      </c>
      <c r="E32" s="19" t="s">
        <v>5</v>
      </c>
      <c r="F32" s="20" t="s">
        <v>5</v>
      </c>
      <c r="G32" s="18" t="s">
        <v>5</v>
      </c>
      <c r="H32" s="19" t="s">
        <v>5</v>
      </c>
      <c r="I32" s="20" t="s">
        <v>5</v>
      </c>
      <c r="J32" s="19" t="s">
        <v>5</v>
      </c>
      <c r="K32" s="20" t="s">
        <v>5</v>
      </c>
    </row>
    <row r="33" spans="1:11" s="50" customFormat="1" ht="12">
      <c r="A33" s="22"/>
      <c r="B33" s="25"/>
      <c r="C33" s="25"/>
      <c r="D33" s="25"/>
      <c r="E33" s="25"/>
      <c r="F33" s="26"/>
      <c r="G33" s="23"/>
      <c r="H33" s="23"/>
      <c r="I33" s="24"/>
      <c r="J33" s="23"/>
      <c r="K33" s="36"/>
    </row>
    <row r="34" spans="1:11" s="50" customFormat="1" ht="12">
      <c r="A34" s="27" t="s">
        <v>6</v>
      </c>
      <c r="B34" s="28">
        <v>2717037</v>
      </c>
      <c r="C34" s="28">
        <v>1184876</v>
      </c>
      <c r="D34" s="61">
        <f>100*C34/$B34</f>
        <v>43.609122731858271</v>
      </c>
      <c r="E34" s="28">
        <v>1432223</v>
      </c>
      <c r="F34" s="61">
        <f>100*E34/$B34</f>
        <v>52.712679289976542</v>
      </c>
      <c r="G34" s="28">
        <v>21098890</v>
      </c>
      <c r="H34" s="28">
        <v>4316211</v>
      </c>
      <c r="I34" s="61">
        <f>100*H34/$G34</f>
        <v>20.457052480011981</v>
      </c>
      <c r="J34" s="28">
        <v>16664247</v>
      </c>
      <c r="K34" s="61">
        <f>100*J34/$G34</f>
        <v>78.981628891377696</v>
      </c>
    </row>
    <row r="35" spans="1:11" s="50" customFormat="1" ht="12">
      <c r="A35" s="30" t="s">
        <v>7</v>
      </c>
      <c r="B35" s="31">
        <v>89030</v>
      </c>
      <c r="C35" s="31">
        <v>0</v>
      </c>
      <c r="D35" s="31">
        <v>0</v>
      </c>
      <c r="E35" s="31">
        <v>0</v>
      </c>
      <c r="F35" s="31">
        <v>0</v>
      </c>
      <c r="G35" s="31">
        <v>118433</v>
      </c>
      <c r="H35" s="31">
        <v>0</v>
      </c>
      <c r="I35" s="31">
        <v>0</v>
      </c>
      <c r="J35" s="31">
        <v>0</v>
      </c>
      <c r="K35" s="31">
        <v>0</v>
      </c>
    </row>
    <row r="36" spans="1:11" s="50" customFormat="1" ht="12">
      <c r="A36" s="30" t="s">
        <v>8</v>
      </c>
      <c r="B36" s="31">
        <v>144669</v>
      </c>
      <c r="C36" s="31">
        <v>17843</v>
      </c>
      <c r="D36" s="37">
        <f t="shared" ref="D36:D53" si="4">100*C36/$B36</f>
        <v>12.333672037547782</v>
      </c>
      <c r="E36" s="31">
        <v>125174</v>
      </c>
      <c r="F36" s="37">
        <f t="shared" ref="F36:F53" si="5">100*E36/$B36</f>
        <v>86.52441089659844</v>
      </c>
      <c r="G36" s="31">
        <v>793041</v>
      </c>
      <c r="H36" s="31">
        <v>30689</v>
      </c>
      <c r="I36" s="37">
        <f t="shared" ref="I36:I48" si="6">100*H36/$G36</f>
        <v>3.8697873123835969</v>
      </c>
      <c r="J36" s="31">
        <v>762352</v>
      </c>
      <c r="K36" s="37">
        <f t="shared" ref="K36:K48" si="7">100*J36/$G36</f>
        <v>96.130212687616407</v>
      </c>
    </row>
    <row r="37" spans="1:11" s="50" customFormat="1" ht="12">
      <c r="A37" s="30" t="s">
        <v>9</v>
      </c>
      <c r="B37" s="31">
        <v>169896</v>
      </c>
      <c r="C37" s="31">
        <v>25888</v>
      </c>
      <c r="D37" s="37">
        <f t="shared" si="4"/>
        <v>15.237557093751471</v>
      </c>
      <c r="E37" s="31">
        <v>142218</v>
      </c>
      <c r="F37" s="37">
        <f t="shared" si="5"/>
        <v>83.708857183217972</v>
      </c>
      <c r="G37" s="31">
        <v>1944198</v>
      </c>
      <c r="H37" s="31">
        <v>52145</v>
      </c>
      <c r="I37" s="37">
        <f t="shared" si="6"/>
        <v>2.6820827919790062</v>
      </c>
      <c r="J37" s="31">
        <v>1892053</v>
      </c>
      <c r="K37" s="37">
        <f t="shared" si="7"/>
        <v>97.317917208020987</v>
      </c>
    </row>
    <row r="38" spans="1:11" s="50" customFormat="1" ht="12">
      <c r="A38" s="30" t="s">
        <v>10</v>
      </c>
      <c r="B38" s="31">
        <v>156767</v>
      </c>
      <c r="C38" s="31">
        <v>26553</v>
      </c>
      <c r="D38" s="37">
        <f t="shared" si="4"/>
        <v>16.937875956036667</v>
      </c>
      <c r="E38" s="31">
        <v>129540</v>
      </c>
      <c r="F38" s="37">
        <f t="shared" si="5"/>
        <v>82.63218662090874</v>
      </c>
      <c r="G38" s="31">
        <v>2952367</v>
      </c>
      <c r="H38" s="31">
        <v>84337</v>
      </c>
      <c r="I38" s="37">
        <f t="shared" si="6"/>
        <v>2.8565893061397856</v>
      </c>
      <c r="J38" s="31">
        <v>2868030</v>
      </c>
      <c r="K38" s="37">
        <f t="shared" si="7"/>
        <v>97.143410693860218</v>
      </c>
    </row>
    <row r="39" spans="1:11" s="50" customFormat="1" ht="12">
      <c r="A39" s="30" t="s">
        <v>11</v>
      </c>
      <c r="B39" s="31">
        <v>214514</v>
      </c>
      <c r="C39" s="31">
        <v>42508</v>
      </c>
      <c r="D39" s="37">
        <f t="shared" si="4"/>
        <v>19.815956068135414</v>
      </c>
      <c r="E39" s="31">
        <v>172006</v>
      </c>
      <c r="F39" s="37">
        <f t="shared" si="5"/>
        <v>80.184043931864593</v>
      </c>
      <c r="G39" s="31">
        <v>2821601</v>
      </c>
      <c r="H39" s="31">
        <v>139858</v>
      </c>
      <c r="I39" s="37">
        <f t="shared" si="6"/>
        <v>4.9566894823187262</v>
      </c>
      <c r="J39" s="31">
        <v>2681742</v>
      </c>
      <c r="K39" s="37">
        <f t="shared" si="7"/>
        <v>95.043275076809223</v>
      </c>
    </row>
    <row r="40" spans="1:11" s="50" customFormat="1" ht="12">
      <c r="A40" s="30" t="s">
        <v>12</v>
      </c>
      <c r="B40" s="31">
        <v>207811</v>
      </c>
      <c r="C40" s="31">
        <v>53303</v>
      </c>
      <c r="D40" s="37">
        <f t="shared" si="4"/>
        <v>25.649749050820216</v>
      </c>
      <c r="E40" s="31">
        <v>153485</v>
      </c>
      <c r="F40" s="37">
        <f t="shared" si="5"/>
        <v>73.85797671923045</v>
      </c>
      <c r="G40" s="31">
        <v>2528088</v>
      </c>
      <c r="H40" s="31">
        <v>194370</v>
      </c>
      <c r="I40" s="37">
        <f t="shared" si="6"/>
        <v>7.688419074019575</v>
      </c>
      <c r="J40" s="31">
        <v>2333718</v>
      </c>
      <c r="K40" s="37">
        <f t="shared" si="7"/>
        <v>92.311580925980422</v>
      </c>
    </row>
    <row r="41" spans="1:11" s="50" customFormat="1" ht="12">
      <c r="A41" s="30" t="s">
        <v>13</v>
      </c>
      <c r="B41" s="31">
        <v>225041</v>
      </c>
      <c r="C41" s="31">
        <v>70366</v>
      </c>
      <c r="D41" s="37">
        <f t="shared" si="4"/>
        <v>31.268080038748494</v>
      </c>
      <c r="E41" s="31">
        <v>154537</v>
      </c>
      <c r="F41" s="37">
        <f t="shared" si="5"/>
        <v>68.670597802178264</v>
      </c>
      <c r="G41" s="31">
        <v>2160305</v>
      </c>
      <c r="H41" s="31">
        <v>291392</v>
      </c>
      <c r="I41" s="37">
        <f t="shared" si="6"/>
        <v>13.488465749049324</v>
      </c>
      <c r="J41" s="31">
        <v>1868913</v>
      </c>
      <c r="K41" s="37">
        <f t="shared" si="7"/>
        <v>86.511534250950675</v>
      </c>
    </row>
    <row r="42" spans="1:11" s="50" customFormat="1" ht="12">
      <c r="A42" s="30" t="s">
        <v>14</v>
      </c>
      <c r="B42" s="31">
        <v>425138</v>
      </c>
      <c r="C42" s="31">
        <v>167777</v>
      </c>
      <c r="D42" s="37">
        <f t="shared" si="4"/>
        <v>39.4641269423105</v>
      </c>
      <c r="E42" s="31">
        <v>256580</v>
      </c>
      <c r="F42" s="37">
        <f t="shared" si="5"/>
        <v>60.352168001919374</v>
      </c>
      <c r="G42" s="31">
        <v>2921484</v>
      </c>
      <c r="H42" s="31">
        <v>720439</v>
      </c>
      <c r="I42" s="37">
        <f t="shared" si="6"/>
        <v>24.660035790029998</v>
      </c>
      <c r="J42" s="31">
        <v>2201046</v>
      </c>
      <c r="K42" s="37">
        <f t="shared" si="7"/>
        <v>75.339998439149412</v>
      </c>
    </row>
    <row r="43" spans="1:11" s="50" customFormat="1" ht="12">
      <c r="A43" s="30" t="s">
        <v>15</v>
      </c>
      <c r="B43" s="31">
        <v>339337</v>
      </c>
      <c r="C43" s="31">
        <v>176219</v>
      </c>
      <c r="D43" s="37">
        <f t="shared" si="4"/>
        <v>51.930381891747729</v>
      </c>
      <c r="E43" s="52">
        <v>269459</v>
      </c>
      <c r="F43" s="37">
        <f t="shared" si="5"/>
        <v>79.4074916675753</v>
      </c>
      <c r="G43" s="31">
        <v>1752866</v>
      </c>
      <c r="H43" s="31">
        <v>708120</v>
      </c>
      <c r="I43" s="37">
        <f t="shared" si="6"/>
        <v>40.397839880515683</v>
      </c>
      <c r="J43" s="31">
        <v>1044746</v>
      </c>
      <c r="K43" s="37">
        <f t="shared" si="7"/>
        <v>59.602160119484317</v>
      </c>
    </row>
    <row r="44" spans="1:11" s="50" customFormat="1" ht="12">
      <c r="A44" s="30" t="s">
        <v>16</v>
      </c>
      <c r="B44" s="31">
        <v>412336</v>
      </c>
      <c r="C44" s="31">
        <v>302316</v>
      </c>
      <c r="D44" s="37">
        <f t="shared" si="4"/>
        <v>73.317876683093402</v>
      </c>
      <c r="E44" s="52">
        <v>0</v>
      </c>
      <c r="F44" s="37">
        <f t="shared" si="5"/>
        <v>0</v>
      </c>
      <c r="G44" s="31">
        <v>1958545</v>
      </c>
      <c r="H44" s="31">
        <v>1141926</v>
      </c>
      <c r="I44" s="37">
        <f t="shared" si="6"/>
        <v>58.304813011700013</v>
      </c>
      <c r="J44" s="31">
        <v>816619</v>
      </c>
      <c r="K44" s="37">
        <f t="shared" si="7"/>
        <v>41.695186988299987</v>
      </c>
    </row>
    <row r="45" spans="1:11" s="50" customFormat="1" ht="12">
      <c r="A45" s="33" t="s">
        <v>17</v>
      </c>
      <c r="B45" s="31">
        <v>153956</v>
      </c>
      <c r="C45" s="31">
        <v>138595</v>
      </c>
      <c r="D45" s="37">
        <f t="shared" si="4"/>
        <v>90.022473953597128</v>
      </c>
      <c r="E45" s="31">
        <v>14359</v>
      </c>
      <c r="F45" s="37">
        <f t="shared" si="5"/>
        <v>9.3266907428096335</v>
      </c>
      <c r="G45" s="31">
        <v>612698</v>
      </c>
      <c r="H45" s="31">
        <v>468205</v>
      </c>
      <c r="I45" s="37">
        <f t="shared" si="6"/>
        <v>76.416929710885299</v>
      </c>
      <c r="J45" s="31">
        <v>144493</v>
      </c>
      <c r="K45" s="37">
        <f t="shared" si="7"/>
        <v>23.583070289114701</v>
      </c>
    </row>
    <row r="46" spans="1:11" s="50" customFormat="1" ht="12">
      <c r="A46" s="33" t="s">
        <v>18</v>
      </c>
      <c r="B46" s="31">
        <v>131314</v>
      </c>
      <c r="C46" s="31">
        <v>119698</v>
      </c>
      <c r="D46" s="37">
        <f t="shared" si="4"/>
        <v>91.154027750277962</v>
      </c>
      <c r="E46" s="31">
        <v>11603</v>
      </c>
      <c r="F46" s="37">
        <f t="shared" si="5"/>
        <v>8.8360723152139151</v>
      </c>
      <c r="G46" s="31">
        <v>439211</v>
      </c>
      <c r="H46" s="31">
        <v>392723</v>
      </c>
      <c r="I46" s="37">
        <f t="shared" si="6"/>
        <v>89.415565639294101</v>
      </c>
      <c r="J46" s="52">
        <v>49605</v>
      </c>
      <c r="K46" s="37">
        <f t="shared" si="7"/>
        <v>11.294116039898819</v>
      </c>
    </row>
    <row r="47" spans="1:11" s="50" customFormat="1" ht="12">
      <c r="A47" s="33" t="s">
        <v>19</v>
      </c>
      <c r="B47" s="31">
        <v>32848</v>
      </c>
      <c r="C47" s="31">
        <v>30217</v>
      </c>
      <c r="D47" s="37">
        <f t="shared" si="4"/>
        <v>91.990379931807112</v>
      </c>
      <c r="E47" s="31">
        <v>2484</v>
      </c>
      <c r="F47" s="37">
        <f t="shared" si="5"/>
        <v>7.5621042377009253</v>
      </c>
      <c r="G47" s="31">
        <v>78148</v>
      </c>
      <c r="H47" s="31">
        <v>75045</v>
      </c>
      <c r="I47" s="37">
        <f t="shared" si="6"/>
        <v>96.029328965552537</v>
      </c>
      <c r="J47" s="52">
        <v>0</v>
      </c>
      <c r="K47" s="37">
        <f t="shared" si="7"/>
        <v>0</v>
      </c>
    </row>
    <row r="48" spans="1:11" s="50" customFormat="1" ht="12">
      <c r="A48" s="33" t="s">
        <v>20</v>
      </c>
      <c r="B48" s="31">
        <v>7150</v>
      </c>
      <c r="C48" s="31">
        <v>6659</v>
      </c>
      <c r="D48" s="37">
        <f t="shared" si="4"/>
        <v>93.132867132867133</v>
      </c>
      <c r="E48" s="31">
        <v>489</v>
      </c>
      <c r="F48" s="37">
        <f t="shared" si="5"/>
        <v>6.8391608391608392</v>
      </c>
      <c r="G48" s="52">
        <v>17907</v>
      </c>
      <c r="H48" s="52">
        <v>16963</v>
      </c>
      <c r="I48" s="37">
        <f t="shared" si="6"/>
        <v>94.728318534651251</v>
      </c>
      <c r="J48" s="31">
        <v>556</v>
      </c>
      <c r="K48" s="37">
        <f t="shared" si="7"/>
        <v>3.1049310325571007</v>
      </c>
    </row>
    <row r="49" spans="1:11" s="50" customFormat="1" ht="12">
      <c r="A49" s="33" t="s">
        <v>28</v>
      </c>
      <c r="B49" s="31">
        <v>2255</v>
      </c>
      <c r="C49" s="31">
        <v>2173</v>
      </c>
      <c r="D49" s="37">
        <f t="shared" si="4"/>
        <v>96.36363636363636</v>
      </c>
      <c r="E49" s="31">
        <v>82</v>
      </c>
      <c r="F49" s="37">
        <f t="shared" si="5"/>
        <v>3.6363636363636362</v>
      </c>
      <c r="G49" s="52">
        <v>0</v>
      </c>
      <c r="H49" s="52">
        <v>0</v>
      </c>
      <c r="I49" s="52">
        <v>0</v>
      </c>
      <c r="J49" s="31">
        <v>184</v>
      </c>
      <c r="K49" s="52">
        <v>0</v>
      </c>
    </row>
    <row r="50" spans="1:11" s="50" customFormat="1" ht="12">
      <c r="A50" s="33" t="s">
        <v>29</v>
      </c>
      <c r="B50" s="31">
        <v>1244</v>
      </c>
      <c r="C50" s="31">
        <v>1158</v>
      </c>
      <c r="D50" s="37">
        <f t="shared" si="4"/>
        <v>93.086816720257232</v>
      </c>
      <c r="E50" s="31">
        <v>84</v>
      </c>
      <c r="F50" s="37">
        <f t="shared" si="5"/>
        <v>6.752411575562701</v>
      </c>
      <c r="G50" s="52">
        <v>0</v>
      </c>
      <c r="H50" s="52">
        <v>0</v>
      </c>
      <c r="I50" s="52">
        <v>0</v>
      </c>
      <c r="J50" s="31">
        <v>81</v>
      </c>
      <c r="K50" s="52">
        <v>0</v>
      </c>
    </row>
    <row r="51" spans="1:11" s="50" customFormat="1" ht="12">
      <c r="A51" s="33" t="s">
        <v>30</v>
      </c>
      <c r="B51" s="31">
        <v>2360</v>
      </c>
      <c r="C51" s="31">
        <v>2266</v>
      </c>
      <c r="D51" s="37">
        <f t="shared" si="4"/>
        <v>96.016949152542367</v>
      </c>
      <c r="E51" s="31">
        <v>90</v>
      </c>
      <c r="F51" s="37">
        <f t="shared" si="5"/>
        <v>3.8135593220338984</v>
      </c>
      <c r="G51" s="52">
        <v>0</v>
      </c>
      <c r="H51" s="52">
        <v>0</v>
      </c>
      <c r="I51" s="52">
        <v>0</v>
      </c>
      <c r="J51" s="31">
        <v>94</v>
      </c>
      <c r="K51" s="52">
        <v>0</v>
      </c>
    </row>
    <row r="52" spans="1:11" s="50" customFormat="1" ht="12">
      <c r="A52" s="33" t="s">
        <v>31</v>
      </c>
      <c r="B52" s="31">
        <v>698</v>
      </c>
      <c r="C52" s="31">
        <v>673</v>
      </c>
      <c r="D52" s="37">
        <f t="shared" si="4"/>
        <v>96.418338108882523</v>
      </c>
      <c r="E52" s="31">
        <v>22</v>
      </c>
      <c r="F52" s="37">
        <f t="shared" si="5"/>
        <v>3.151862464183381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</row>
    <row r="53" spans="1:11" s="50" customFormat="1" thickBot="1">
      <c r="A53" s="38" t="s">
        <v>32</v>
      </c>
      <c r="B53" s="31">
        <v>674</v>
      </c>
      <c r="C53" s="31">
        <v>664</v>
      </c>
      <c r="D53" s="37">
        <f t="shared" si="4"/>
        <v>98.516320474777444</v>
      </c>
      <c r="E53" s="31">
        <v>10</v>
      </c>
      <c r="F53" s="37">
        <f t="shared" si="5"/>
        <v>1.4836795252225519</v>
      </c>
      <c r="G53" s="59">
        <v>0</v>
      </c>
      <c r="H53" s="59">
        <v>0</v>
      </c>
      <c r="I53" s="59">
        <v>0</v>
      </c>
      <c r="J53" s="40">
        <v>15</v>
      </c>
      <c r="K53" s="59">
        <v>0</v>
      </c>
    </row>
    <row r="54" spans="1:11" s="50" customFormat="1" thickTop="1">
      <c r="A54" s="8"/>
      <c r="B54" s="9" t="s">
        <v>71</v>
      </c>
      <c r="C54" s="10"/>
      <c r="D54" s="10"/>
      <c r="E54" s="10"/>
      <c r="F54" s="10"/>
      <c r="G54" s="9" t="s">
        <v>22</v>
      </c>
      <c r="H54" s="10"/>
      <c r="I54" s="10"/>
      <c r="J54" s="10"/>
      <c r="K54" s="10"/>
    </row>
    <row r="55" spans="1:11" s="50" customFormat="1" ht="12">
      <c r="A55" s="11" t="s">
        <v>1</v>
      </c>
      <c r="B55" s="12"/>
      <c r="C55" s="13" t="s">
        <v>25</v>
      </c>
      <c r="D55" s="13"/>
      <c r="E55" s="14" t="s">
        <v>2</v>
      </c>
      <c r="F55" s="15"/>
      <c r="G55" s="12"/>
      <c r="H55" s="13" t="s">
        <v>25</v>
      </c>
      <c r="I55" s="13"/>
      <c r="J55" s="14" t="s">
        <v>2</v>
      </c>
      <c r="K55" s="15"/>
    </row>
    <row r="56" spans="1:11" s="50" customFormat="1" ht="12">
      <c r="A56" s="16" t="s">
        <v>3</v>
      </c>
      <c r="B56" s="12" t="s">
        <v>4</v>
      </c>
      <c r="C56" s="12" t="s">
        <v>4</v>
      </c>
      <c r="D56" s="12" t="s">
        <v>204</v>
      </c>
      <c r="E56" s="12" t="s">
        <v>4</v>
      </c>
      <c r="F56" s="12" t="s">
        <v>204</v>
      </c>
      <c r="G56" s="12" t="s">
        <v>4</v>
      </c>
      <c r="H56" s="12" t="s">
        <v>4</v>
      </c>
      <c r="I56" s="12" t="s">
        <v>204</v>
      </c>
      <c r="J56" s="12" t="s">
        <v>4</v>
      </c>
      <c r="K56" s="12" t="s">
        <v>204</v>
      </c>
    </row>
    <row r="57" spans="1:11" s="50" customFormat="1" ht="12">
      <c r="A57" s="17"/>
      <c r="B57" s="18" t="s">
        <v>5</v>
      </c>
      <c r="C57" s="19" t="s">
        <v>5</v>
      </c>
      <c r="D57" s="20" t="s">
        <v>5</v>
      </c>
      <c r="E57" s="19" t="s">
        <v>5</v>
      </c>
      <c r="F57" s="20" t="s">
        <v>5</v>
      </c>
      <c r="G57" s="18" t="s">
        <v>5</v>
      </c>
      <c r="H57" s="19" t="s">
        <v>5</v>
      </c>
      <c r="I57" s="20" t="s">
        <v>5</v>
      </c>
      <c r="J57" s="19" t="s">
        <v>5</v>
      </c>
      <c r="K57" s="20" t="s">
        <v>5</v>
      </c>
    </row>
    <row r="58" spans="1:11" s="50" customFormat="1" ht="12">
      <c r="A58" s="22"/>
      <c r="B58" s="25"/>
      <c r="C58" s="25"/>
      <c r="D58" s="25"/>
      <c r="E58" s="25"/>
      <c r="F58" s="25"/>
      <c r="G58" s="25"/>
      <c r="H58" s="25"/>
      <c r="I58" s="25"/>
      <c r="J58" s="25"/>
      <c r="K58" s="26"/>
    </row>
    <row r="59" spans="1:11" s="50" customFormat="1" ht="12">
      <c r="A59" s="27" t="s">
        <v>6</v>
      </c>
      <c r="B59" s="28">
        <v>82276</v>
      </c>
      <c r="C59" s="28">
        <v>35764</v>
      </c>
      <c r="D59" s="61">
        <f>100*C59/$B59</f>
        <v>43.468326121833826</v>
      </c>
      <c r="E59" s="28">
        <v>42928</v>
      </c>
      <c r="F59" s="61">
        <f>100*E59/$B59</f>
        <v>52.175604064368713</v>
      </c>
      <c r="G59" s="28">
        <v>64896521</v>
      </c>
      <c r="H59" s="28">
        <v>14656617</v>
      </c>
      <c r="I59" s="61">
        <f>100*H59/$G59</f>
        <v>22.584595867627481</v>
      </c>
      <c r="J59" s="28">
        <v>48708499</v>
      </c>
      <c r="K59" s="61">
        <f>100*J59/$G59</f>
        <v>75.055639731442611</v>
      </c>
    </row>
    <row r="60" spans="1:11" s="50" customFormat="1" ht="12">
      <c r="A60" s="30" t="s">
        <v>7</v>
      </c>
      <c r="B60" s="31">
        <v>3585</v>
      </c>
      <c r="C60" s="31">
        <v>0</v>
      </c>
      <c r="D60" s="31">
        <v>0</v>
      </c>
      <c r="E60" s="31">
        <v>0</v>
      </c>
      <c r="F60" s="31">
        <v>0</v>
      </c>
      <c r="G60" s="31">
        <v>1530402</v>
      </c>
      <c r="H60" s="31">
        <v>0</v>
      </c>
      <c r="I60" s="31">
        <v>0</v>
      </c>
      <c r="J60" s="31">
        <v>0</v>
      </c>
      <c r="K60" s="31">
        <v>0</v>
      </c>
    </row>
    <row r="61" spans="1:11" s="50" customFormat="1" ht="12">
      <c r="A61" s="30" t="s">
        <v>8</v>
      </c>
      <c r="B61" s="53">
        <v>2304</v>
      </c>
      <c r="C61" s="31">
        <v>0</v>
      </c>
      <c r="D61" s="37">
        <f t="shared" ref="D61:D73" si="8">100*C61/$B61</f>
        <v>0</v>
      </c>
      <c r="E61" s="31">
        <v>2304</v>
      </c>
      <c r="F61" s="37">
        <f t="shared" ref="F61:F73" si="9">100*E61/$B61</f>
        <v>100</v>
      </c>
      <c r="G61" s="31">
        <v>9893845</v>
      </c>
      <c r="H61" s="31">
        <v>263934</v>
      </c>
      <c r="I61" s="37">
        <f t="shared" ref="I61:I78" si="10">100*H61/$G61</f>
        <v>2.6676585291158292</v>
      </c>
      <c r="J61" s="31">
        <v>9628909</v>
      </c>
      <c r="K61" s="37">
        <f t="shared" ref="K61:K78" si="11">100*J61/$G61</f>
        <v>97.32221396231698</v>
      </c>
    </row>
    <row r="62" spans="1:11" s="50" customFormat="1" ht="12">
      <c r="A62" s="30" t="s">
        <v>9</v>
      </c>
      <c r="B62" s="53">
        <v>1297</v>
      </c>
      <c r="C62" s="31">
        <v>0</v>
      </c>
      <c r="D62" s="37">
        <f>100*C62/$B62</f>
        <v>0</v>
      </c>
      <c r="E62" s="31">
        <v>1297</v>
      </c>
      <c r="F62" s="37">
        <f t="shared" si="9"/>
        <v>100</v>
      </c>
      <c r="G62" s="31">
        <v>8853871</v>
      </c>
      <c r="H62" s="31">
        <v>394421</v>
      </c>
      <c r="I62" s="37">
        <f t="shared" si="10"/>
        <v>4.4547859348752654</v>
      </c>
      <c r="J62" s="31">
        <v>8459450</v>
      </c>
      <c r="K62" s="37">
        <f t="shared" si="11"/>
        <v>95.545214065124739</v>
      </c>
    </row>
    <row r="63" spans="1:11" s="50" customFormat="1" ht="12">
      <c r="A63" s="30" t="s">
        <v>10</v>
      </c>
      <c r="B63" s="31">
        <v>6704</v>
      </c>
      <c r="C63" s="31">
        <v>648</v>
      </c>
      <c r="D63" s="37">
        <f t="shared" si="8"/>
        <v>9.6658711217183768</v>
      </c>
      <c r="E63" s="31">
        <v>6055</v>
      </c>
      <c r="F63" s="37">
        <f t="shared" si="9"/>
        <v>90.319212410501194</v>
      </c>
      <c r="G63" s="31">
        <v>6913092</v>
      </c>
      <c r="H63" s="31">
        <v>595452</v>
      </c>
      <c r="I63" s="37">
        <f t="shared" si="10"/>
        <v>8.6133961474836447</v>
      </c>
      <c r="J63" s="31">
        <v>6317639</v>
      </c>
      <c r="K63" s="37">
        <f t="shared" si="11"/>
        <v>91.386589387209085</v>
      </c>
    </row>
    <row r="64" spans="1:11" s="50" customFormat="1" ht="12">
      <c r="A64" s="30" t="s">
        <v>11</v>
      </c>
      <c r="B64" s="31">
        <v>7414</v>
      </c>
      <c r="C64" s="31">
        <v>2844</v>
      </c>
      <c r="D64" s="37">
        <f t="shared" si="8"/>
        <v>38.359859724844888</v>
      </c>
      <c r="E64" s="31">
        <v>4570</v>
      </c>
      <c r="F64" s="37">
        <f t="shared" si="9"/>
        <v>61.640140275155112</v>
      </c>
      <c r="G64" s="31">
        <v>5973684</v>
      </c>
      <c r="H64" s="31">
        <v>675993</v>
      </c>
      <c r="I64" s="37">
        <f t="shared" si="10"/>
        <v>11.31618277766283</v>
      </c>
      <c r="J64" s="31">
        <v>5297691</v>
      </c>
      <c r="K64" s="37">
        <f t="shared" si="11"/>
        <v>88.683817222337169</v>
      </c>
    </row>
    <row r="65" spans="1:11" s="50" customFormat="1" ht="12">
      <c r="A65" s="30" t="s">
        <v>12</v>
      </c>
      <c r="B65" s="31">
        <v>11853</v>
      </c>
      <c r="C65" s="31">
        <v>3917</v>
      </c>
      <c r="D65" s="37">
        <f t="shared" si="8"/>
        <v>33.046486121656962</v>
      </c>
      <c r="E65" s="31">
        <v>7936</v>
      </c>
      <c r="F65" s="37">
        <f t="shared" si="9"/>
        <v>66.953513878343031</v>
      </c>
      <c r="G65" s="31">
        <v>4906735</v>
      </c>
      <c r="H65" s="31">
        <v>730067</v>
      </c>
      <c r="I65" s="37">
        <f t="shared" si="10"/>
        <v>14.878875667832071</v>
      </c>
      <c r="J65" s="31">
        <v>4176668</v>
      </c>
      <c r="K65" s="37">
        <f t="shared" si="11"/>
        <v>85.121124332167923</v>
      </c>
    </row>
    <row r="66" spans="1:11" s="50" customFormat="1" ht="12">
      <c r="A66" s="30" t="s">
        <v>13</v>
      </c>
      <c r="B66" s="53">
        <v>4901</v>
      </c>
      <c r="C66" s="31">
        <v>1273</v>
      </c>
      <c r="D66" s="37">
        <f t="shared" si="8"/>
        <v>25.974290961028363</v>
      </c>
      <c r="E66" s="31">
        <v>3628</v>
      </c>
      <c r="F66" s="37">
        <f t="shared" si="9"/>
        <v>74.025709038971641</v>
      </c>
      <c r="G66" s="31">
        <v>4306143</v>
      </c>
      <c r="H66" s="31">
        <v>807025</v>
      </c>
      <c r="I66" s="37">
        <f t="shared" si="10"/>
        <v>18.741249419724333</v>
      </c>
      <c r="J66" s="31">
        <v>3499118</v>
      </c>
      <c r="K66" s="37">
        <f t="shared" si="11"/>
        <v>81.25875058027566</v>
      </c>
    </row>
    <row r="67" spans="1:11" s="50" customFormat="1" ht="12">
      <c r="A67" s="30" t="s">
        <v>14</v>
      </c>
      <c r="B67" s="31">
        <v>8270</v>
      </c>
      <c r="C67" s="31">
        <v>3684</v>
      </c>
      <c r="D67" s="37">
        <f t="shared" si="8"/>
        <v>44.546553808948005</v>
      </c>
      <c r="E67" s="31">
        <v>4586</v>
      </c>
      <c r="F67" s="37">
        <f t="shared" si="9"/>
        <v>55.453446191051995</v>
      </c>
      <c r="G67" s="31">
        <v>6971566</v>
      </c>
      <c r="H67" s="31">
        <v>1932290</v>
      </c>
      <c r="I67" s="37">
        <f t="shared" si="10"/>
        <v>27.71672820712018</v>
      </c>
      <c r="J67" s="31">
        <v>5039276</v>
      </c>
      <c r="K67" s="37">
        <f t="shared" si="11"/>
        <v>72.283271792879816</v>
      </c>
    </row>
    <row r="68" spans="1:11" s="50" customFormat="1" ht="12">
      <c r="A68" s="30" t="s">
        <v>15</v>
      </c>
      <c r="B68" s="31">
        <v>7710</v>
      </c>
      <c r="C68" s="31">
        <v>4705</v>
      </c>
      <c r="D68" s="37">
        <f t="shared" si="8"/>
        <v>61.024643320363168</v>
      </c>
      <c r="E68" s="52">
        <v>9881</v>
      </c>
      <c r="F68" s="37">
        <f t="shared" si="9"/>
        <v>128.15823605706873</v>
      </c>
      <c r="G68" s="31">
        <v>4871506</v>
      </c>
      <c r="H68" s="31">
        <v>1981135</v>
      </c>
      <c r="I68" s="37">
        <f t="shared" si="10"/>
        <v>40.667814018909141</v>
      </c>
      <c r="J68" s="31">
        <v>2890372</v>
      </c>
      <c r="K68" s="37">
        <f t="shared" si="11"/>
        <v>59.33220650862382</v>
      </c>
    </row>
    <row r="69" spans="1:11" s="50" customFormat="1" ht="12">
      <c r="A69" s="30" t="s">
        <v>16</v>
      </c>
      <c r="B69" s="31">
        <v>14775</v>
      </c>
      <c r="C69" s="31">
        <v>7899</v>
      </c>
      <c r="D69" s="37">
        <f t="shared" si="8"/>
        <v>53.461928934010153</v>
      </c>
      <c r="E69" s="52">
        <v>0</v>
      </c>
      <c r="F69" s="37">
        <f t="shared" si="9"/>
        <v>0</v>
      </c>
      <c r="G69" s="31">
        <v>6236492</v>
      </c>
      <c r="H69" s="31">
        <v>3576260</v>
      </c>
      <c r="I69" s="37">
        <f t="shared" si="10"/>
        <v>57.344096649205994</v>
      </c>
      <c r="J69" s="31">
        <v>2660232</v>
      </c>
      <c r="K69" s="37">
        <f t="shared" si="11"/>
        <v>42.655903350794006</v>
      </c>
    </row>
    <row r="70" spans="1:11" s="50" customFormat="1" ht="12">
      <c r="A70" s="33" t="s">
        <v>17</v>
      </c>
      <c r="B70" s="31">
        <v>4362</v>
      </c>
      <c r="C70" s="31">
        <v>4362</v>
      </c>
      <c r="D70" s="37">
        <f t="shared" si="8"/>
        <v>100</v>
      </c>
      <c r="E70" s="31">
        <v>0</v>
      </c>
      <c r="F70" s="37">
        <f t="shared" si="9"/>
        <v>0</v>
      </c>
      <c r="G70" s="31">
        <v>2221940</v>
      </c>
      <c r="H70" s="31">
        <v>1719452</v>
      </c>
      <c r="I70" s="37">
        <f t="shared" si="10"/>
        <v>77.385167916325372</v>
      </c>
      <c r="J70" s="31">
        <v>502488</v>
      </c>
      <c r="K70" s="37">
        <f t="shared" si="11"/>
        <v>22.614832083674628</v>
      </c>
    </row>
    <row r="71" spans="1:11" s="50" customFormat="1" ht="12">
      <c r="A71" s="33" t="s">
        <v>18</v>
      </c>
      <c r="B71" s="31">
        <v>7264</v>
      </c>
      <c r="C71" s="31">
        <v>4596</v>
      </c>
      <c r="D71" s="37">
        <f t="shared" si="8"/>
        <v>63.270925110132161</v>
      </c>
      <c r="E71" s="52">
        <v>2671</v>
      </c>
      <c r="F71" s="37">
        <f t="shared" si="9"/>
        <v>36.770374449339208</v>
      </c>
      <c r="G71" s="31">
        <v>1732412</v>
      </c>
      <c r="H71" s="31">
        <v>1529591</v>
      </c>
      <c r="I71" s="37">
        <f t="shared" si="10"/>
        <v>88.292565509820989</v>
      </c>
      <c r="J71" s="31">
        <v>202821</v>
      </c>
      <c r="K71" s="37">
        <f t="shared" si="11"/>
        <v>11.707434490179011</v>
      </c>
    </row>
    <row r="72" spans="1:11" s="50" customFormat="1" ht="12">
      <c r="A72" s="33" t="s">
        <v>19</v>
      </c>
      <c r="B72" s="31">
        <v>1466</v>
      </c>
      <c r="C72" s="31">
        <v>1464</v>
      </c>
      <c r="D72" s="37">
        <f t="shared" si="8"/>
        <v>99.863574351978173</v>
      </c>
      <c r="E72" s="52">
        <v>0</v>
      </c>
      <c r="F72" s="37">
        <f t="shared" si="9"/>
        <v>0</v>
      </c>
      <c r="G72" s="31">
        <v>375018</v>
      </c>
      <c r="H72" s="31">
        <v>348020</v>
      </c>
      <c r="I72" s="37">
        <f t="shared" si="10"/>
        <v>92.800878891146553</v>
      </c>
      <c r="J72" s="31">
        <v>26997</v>
      </c>
      <c r="K72" s="37">
        <f t="shared" si="11"/>
        <v>7.1988544549861606</v>
      </c>
    </row>
    <row r="73" spans="1:11" s="50" customFormat="1" ht="12">
      <c r="A73" s="33" t="s">
        <v>20</v>
      </c>
      <c r="B73" s="52">
        <v>371</v>
      </c>
      <c r="C73" s="52">
        <v>370</v>
      </c>
      <c r="D73" s="37">
        <f t="shared" si="8"/>
        <v>99.730458221024264</v>
      </c>
      <c r="E73" s="31">
        <v>0</v>
      </c>
      <c r="F73" s="37">
        <f t="shared" si="9"/>
        <v>0</v>
      </c>
      <c r="G73" s="31">
        <v>69405</v>
      </c>
      <c r="H73" s="31">
        <v>64387</v>
      </c>
      <c r="I73" s="37">
        <f t="shared" si="10"/>
        <v>92.769973344859878</v>
      </c>
      <c r="J73" s="31">
        <v>5018</v>
      </c>
      <c r="K73" s="37">
        <f t="shared" si="11"/>
        <v>7.2300266551401196</v>
      </c>
    </row>
    <row r="74" spans="1:11" s="50" customFormat="1" ht="12">
      <c r="A74" s="33" t="s">
        <v>28</v>
      </c>
      <c r="B74" s="52">
        <v>0</v>
      </c>
      <c r="C74" s="52">
        <v>0</v>
      </c>
      <c r="D74" s="52">
        <v>0</v>
      </c>
      <c r="E74" s="31">
        <v>0</v>
      </c>
      <c r="F74" s="52">
        <v>0</v>
      </c>
      <c r="G74" s="31">
        <v>17222</v>
      </c>
      <c r="H74" s="31">
        <v>16453</v>
      </c>
      <c r="I74" s="37">
        <f t="shared" si="10"/>
        <v>95.534781093949604</v>
      </c>
      <c r="J74" s="31">
        <v>769</v>
      </c>
      <c r="K74" s="37">
        <f t="shared" si="11"/>
        <v>4.4652189060504011</v>
      </c>
    </row>
    <row r="75" spans="1:11" s="50" customFormat="1" ht="12">
      <c r="A75" s="33" t="s">
        <v>29</v>
      </c>
      <c r="B75" s="52">
        <v>0</v>
      </c>
      <c r="C75" s="52">
        <v>0</v>
      </c>
      <c r="D75" s="52">
        <v>0</v>
      </c>
      <c r="E75" s="31">
        <v>0</v>
      </c>
      <c r="F75" s="52">
        <v>0</v>
      </c>
      <c r="G75" s="31">
        <v>7401</v>
      </c>
      <c r="H75" s="31">
        <v>6973</v>
      </c>
      <c r="I75" s="37">
        <f t="shared" si="10"/>
        <v>94.216997703013107</v>
      </c>
      <c r="J75" s="31">
        <v>428</v>
      </c>
      <c r="K75" s="37">
        <f t="shared" si="11"/>
        <v>5.7830022969868935</v>
      </c>
    </row>
    <row r="76" spans="1:11" s="50" customFormat="1" ht="12">
      <c r="A76" s="33" t="s">
        <v>30</v>
      </c>
      <c r="B76" s="52">
        <v>0</v>
      </c>
      <c r="C76" s="52">
        <v>0</v>
      </c>
      <c r="D76" s="52">
        <v>0</v>
      </c>
      <c r="E76" s="31">
        <v>0</v>
      </c>
      <c r="F76" s="52">
        <v>0</v>
      </c>
      <c r="G76" s="31">
        <v>11182</v>
      </c>
      <c r="H76" s="31">
        <v>10721</v>
      </c>
      <c r="I76" s="37">
        <f t="shared" si="10"/>
        <v>95.877302808084423</v>
      </c>
      <c r="J76" s="31">
        <v>461</v>
      </c>
      <c r="K76" s="37">
        <f t="shared" si="11"/>
        <v>4.122697191915579</v>
      </c>
    </row>
    <row r="77" spans="1:11" s="50" customFormat="1" ht="12">
      <c r="A77" s="33" t="s">
        <v>31</v>
      </c>
      <c r="B77" s="52">
        <v>0</v>
      </c>
      <c r="C77" s="52">
        <v>0</v>
      </c>
      <c r="D77" s="52">
        <v>0</v>
      </c>
      <c r="E77" s="52">
        <v>0</v>
      </c>
      <c r="F77" s="52">
        <v>0</v>
      </c>
      <c r="G77" s="31">
        <v>2899</v>
      </c>
      <c r="H77" s="31">
        <v>2781</v>
      </c>
      <c r="I77" s="37">
        <f t="shared" si="10"/>
        <v>95.929630907209386</v>
      </c>
      <c r="J77" s="31">
        <v>118</v>
      </c>
      <c r="K77" s="37">
        <f t="shared" si="11"/>
        <v>4.0703690927906173</v>
      </c>
    </row>
    <row r="78" spans="1:11" s="50" customFormat="1" ht="12">
      <c r="A78" s="38" t="s">
        <v>32</v>
      </c>
      <c r="B78" s="59">
        <v>0</v>
      </c>
      <c r="C78" s="60">
        <v>0</v>
      </c>
      <c r="D78" s="60">
        <v>0</v>
      </c>
      <c r="E78" s="40">
        <v>0</v>
      </c>
      <c r="F78" s="60">
        <v>0</v>
      </c>
      <c r="G78" s="40">
        <v>1707</v>
      </c>
      <c r="H78" s="40">
        <v>1662</v>
      </c>
      <c r="I78" s="39">
        <f t="shared" si="10"/>
        <v>97.363796133567661</v>
      </c>
      <c r="J78" s="40">
        <v>45</v>
      </c>
      <c r="K78" s="39">
        <f t="shared" si="11"/>
        <v>2.6362038664323375</v>
      </c>
    </row>
    <row r="79" spans="1:11" s="50" customFormat="1" ht="12">
      <c r="A79" s="47" t="s">
        <v>23</v>
      </c>
      <c r="B79" s="48"/>
      <c r="C79" s="48"/>
      <c r="D79" s="48"/>
      <c r="E79" s="48"/>
      <c r="F79" s="49"/>
    </row>
    <row r="80" spans="1:11" s="50" customFormat="1" ht="12">
      <c r="A80" s="47" t="s">
        <v>47</v>
      </c>
      <c r="B80" s="48"/>
      <c r="C80" s="48"/>
      <c r="D80" s="48"/>
      <c r="E80" s="48"/>
      <c r="F80" s="49"/>
    </row>
    <row r="81" spans="1:6" s="50" customFormat="1" ht="12">
      <c r="A81" s="51" t="s">
        <v>35</v>
      </c>
      <c r="B81" s="48"/>
      <c r="C81" s="48"/>
      <c r="D81" s="48"/>
      <c r="E81" s="48"/>
      <c r="F81" s="49"/>
    </row>
    <row r="82" spans="1:6" s="50" customFormat="1" ht="12">
      <c r="A82" s="50" t="s">
        <v>210</v>
      </c>
    </row>
  </sheetData>
  <printOptions horizontalCentered="1"/>
  <pageMargins left="0.25" right="0.25" top="0.75" bottom="0.75" header="0.5" footer="0.5"/>
  <pageSetup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K83"/>
  <sheetViews>
    <sheetView showGridLines="0" zoomScaleNormal="100" workbookViewId="0">
      <selection sqref="A1:IV65536"/>
    </sheetView>
  </sheetViews>
  <sheetFormatPr defaultRowHeight="12.75"/>
  <cols>
    <col min="1" max="1" width="28.7109375" style="2" customWidth="1"/>
    <col min="2" max="3" width="12.42578125" style="2" customWidth="1"/>
    <col min="4" max="4" width="10.85546875" style="2" customWidth="1"/>
    <col min="5" max="5" width="12.42578125" style="2" customWidth="1"/>
    <col min="6" max="6" width="10.85546875" style="2" customWidth="1"/>
    <col min="7" max="8" width="12.42578125" style="2" customWidth="1"/>
    <col min="9" max="9" width="10.85546875" style="2" customWidth="1"/>
    <col min="10" max="10" width="12.42578125" style="2" customWidth="1"/>
    <col min="11" max="11" width="10.85546875" style="2" customWidth="1"/>
    <col min="12" max="16384" width="9.140625" style="2"/>
  </cols>
  <sheetData>
    <row r="1" spans="1:11">
      <c r="A1" s="1">
        <v>40031</v>
      </c>
    </row>
    <row r="2" spans="1:11">
      <c r="A2" s="3" t="s">
        <v>205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1" ht="13.5" thickBot="1">
      <c r="A3" s="6"/>
      <c r="B3" s="7"/>
      <c r="C3" s="7"/>
      <c r="D3" s="7"/>
      <c r="E3" s="7"/>
      <c r="F3" s="6"/>
    </row>
    <row r="4" spans="1:11" s="50" customFormat="1" thickTop="1">
      <c r="A4" s="8"/>
      <c r="B4" s="9" t="s">
        <v>0</v>
      </c>
      <c r="C4" s="10"/>
      <c r="D4" s="10"/>
      <c r="E4" s="10"/>
      <c r="F4" s="10"/>
      <c r="G4" s="9" t="s">
        <v>21</v>
      </c>
      <c r="H4" s="10"/>
      <c r="I4" s="10"/>
      <c r="J4" s="10"/>
      <c r="K4" s="10"/>
    </row>
    <row r="5" spans="1:11" s="50" customFormat="1" ht="12">
      <c r="A5" s="11" t="s">
        <v>1</v>
      </c>
      <c r="B5" s="12"/>
      <c r="C5" s="13" t="s">
        <v>25</v>
      </c>
      <c r="D5" s="13"/>
      <c r="E5" s="14" t="s">
        <v>2</v>
      </c>
      <c r="F5" s="15"/>
      <c r="G5" s="12"/>
      <c r="H5" s="13" t="s">
        <v>25</v>
      </c>
      <c r="I5" s="13"/>
      <c r="J5" s="14" t="s">
        <v>2</v>
      </c>
      <c r="K5" s="15"/>
    </row>
    <row r="6" spans="1:11" s="50" customFormat="1" ht="12">
      <c r="A6" s="16" t="s">
        <v>3</v>
      </c>
      <c r="B6" s="12" t="s">
        <v>4</v>
      </c>
      <c r="C6" s="12" t="s">
        <v>4</v>
      </c>
      <c r="D6" s="12" t="s">
        <v>204</v>
      </c>
      <c r="E6" s="12" t="s">
        <v>4</v>
      </c>
      <c r="F6" s="12" t="s">
        <v>204</v>
      </c>
      <c r="G6" s="12" t="s">
        <v>4</v>
      </c>
      <c r="H6" s="12" t="s">
        <v>4</v>
      </c>
      <c r="I6" s="12" t="s">
        <v>204</v>
      </c>
      <c r="J6" s="12" t="s">
        <v>4</v>
      </c>
      <c r="K6" s="12" t="s">
        <v>204</v>
      </c>
    </row>
    <row r="7" spans="1:11" s="50" customFormat="1" ht="12">
      <c r="A7" s="17"/>
      <c r="B7" s="18" t="s">
        <v>207</v>
      </c>
      <c r="C7" s="19" t="s">
        <v>5</v>
      </c>
      <c r="D7" s="20" t="s">
        <v>5</v>
      </c>
      <c r="E7" s="19" t="s">
        <v>5</v>
      </c>
      <c r="F7" s="20" t="s">
        <v>5</v>
      </c>
      <c r="G7" s="18" t="s">
        <v>5</v>
      </c>
      <c r="H7" s="19" t="s">
        <v>5</v>
      </c>
      <c r="I7" s="20" t="s">
        <v>5</v>
      </c>
      <c r="J7" s="19" t="s">
        <v>5</v>
      </c>
      <c r="K7" s="20" t="s">
        <v>5</v>
      </c>
    </row>
    <row r="8" spans="1:11" s="50" customFormat="1" ht="12">
      <c r="A8" s="22"/>
      <c r="B8" s="23"/>
      <c r="C8" s="23"/>
      <c r="D8" s="24"/>
      <c r="E8" s="23"/>
      <c r="F8" s="24"/>
      <c r="G8" s="25"/>
      <c r="H8" s="25"/>
      <c r="I8" s="25"/>
      <c r="J8" s="25"/>
      <c r="K8" s="26"/>
    </row>
    <row r="9" spans="1:11" s="50" customFormat="1" ht="12">
      <c r="A9" s="27" t="s">
        <v>6</v>
      </c>
      <c r="B9" s="62">
        <v>142978806</v>
      </c>
      <c r="C9" s="62">
        <v>50544470</v>
      </c>
      <c r="D9" s="63">
        <f>C9/B9</f>
        <v>0.35351022584424158</v>
      </c>
      <c r="E9" s="62">
        <v>90510904</v>
      </c>
      <c r="F9" s="63">
        <f>E9/B9</f>
        <v>0.63303720692701826</v>
      </c>
      <c r="G9" s="62">
        <v>54065030</v>
      </c>
      <c r="H9" s="62">
        <v>29587426</v>
      </c>
      <c r="I9" s="63">
        <f>H9/G9</f>
        <v>0.5472562578805561</v>
      </c>
      <c r="J9" s="62">
        <v>23906603</v>
      </c>
      <c r="K9" s="63">
        <f>J9/G9</f>
        <v>0.44218236815923345</v>
      </c>
    </row>
    <row r="10" spans="1:11" s="50" customFormat="1" ht="12">
      <c r="A10" s="30" t="s">
        <v>7</v>
      </c>
      <c r="B10" s="64">
        <v>1907835</v>
      </c>
      <c r="C10" s="64">
        <v>0</v>
      </c>
      <c r="D10" s="65" t="s">
        <v>34</v>
      </c>
      <c r="E10" s="64">
        <v>0</v>
      </c>
      <c r="F10" s="65" t="s">
        <v>34</v>
      </c>
      <c r="G10" s="64">
        <v>571000</v>
      </c>
      <c r="H10" s="64">
        <v>0</v>
      </c>
      <c r="I10" s="65" t="s">
        <v>34</v>
      </c>
      <c r="J10" s="64">
        <v>0</v>
      </c>
      <c r="K10" s="65" t="s">
        <v>34</v>
      </c>
    </row>
    <row r="11" spans="1:11" s="50" customFormat="1" ht="12">
      <c r="A11" s="30" t="s">
        <v>8</v>
      </c>
      <c r="B11" s="64">
        <v>11930752</v>
      </c>
      <c r="C11" s="64">
        <v>344143</v>
      </c>
      <c r="D11" s="65">
        <f>C11/B11</f>
        <v>2.8845038435129654E-2</v>
      </c>
      <c r="E11" s="64">
        <v>11584608</v>
      </c>
      <c r="F11" s="65">
        <f t="shared" ref="F11:F28" si="0">E11/B11</f>
        <v>0.9709872437210999</v>
      </c>
      <c r="G11" s="64">
        <v>709435</v>
      </c>
      <c r="H11" s="64">
        <v>100402</v>
      </c>
      <c r="I11" s="65">
        <f>H11/G11</f>
        <v>0.14152388872835425</v>
      </c>
      <c r="J11" s="64">
        <v>609033</v>
      </c>
      <c r="K11" s="65">
        <f t="shared" ref="K11:K28" si="1">J11/G11</f>
        <v>0.85847611127164569</v>
      </c>
    </row>
    <row r="12" spans="1:11" s="50" customFormat="1" ht="12">
      <c r="A12" s="30" t="s">
        <v>9</v>
      </c>
      <c r="B12" s="64">
        <v>12114741</v>
      </c>
      <c r="C12" s="64">
        <v>560836</v>
      </c>
      <c r="D12" s="65">
        <f t="shared" ref="D12:D28" si="2">C12/B12</f>
        <v>4.629368469371322E-2</v>
      </c>
      <c r="E12" s="64">
        <v>11551250</v>
      </c>
      <c r="F12" s="65">
        <f t="shared" si="0"/>
        <v>0.95348716080682205</v>
      </c>
      <c r="G12" s="64">
        <v>1140002</v>
      </c>
      <c r="H12" s="64">
        <v>142070</v>
      </c>
      <c r="I12" s="65">
        <f t="shared" ref="I12:I28" si="3">H12/G12</f>
        <v>0.1246225883814239</v>
      </c>
      <c r="J12" s="64">
        <v>997932</v>
      </c>
      <c r="K12" s="65">
        <f t="shared" si="1"/>
        <v>0.87537741161857607</v>
      </c>
    </row>
    <row r="13" spans="1:11" s="50" customFormat="1" ht="12">
      <c r="A13" s="30" t="s">
        <v>10</v>
      </c>
      <c r="B13" s="64">
        <v>11914564</v>
      </c>
      <c r="C13" s="64">
        <v>1015734</v>
      </c>
      <c r="D13" s="65">
        <f t="shared" si="2"/>
        <v>8.5251461992230687E-2</v>
      </c>
      <c r="E13" s="64">
        <v>10895549</v>
      </c>
      <c r="F13" s="65">
        <f t="shared" si="0"/>
        <v>0.91447316074679696</v>
      </c>
      <c r="G13" s="64">
        <v>1662996</v>
      </c>
      <c r="H13" s="64">
        <v>220471</v>
      </c>
      <c r="I13" s="65">
        <f t="shared" si="3"/>
        <v>0.13257458225996935</v>
      </c>
      <c r="J13" s="64">
        <v>1442525</v>
      </c>
      <c r="K13" s="65">
        <f t="shared" si="1"/>
        <v>0.86742541774003068</v>
      </c>
    </row>
    <row r="14" spans="1:11" s="50" customFormat="1" ht="12">
      <c r="A14" s="30" t="s">
        <v>11</v>
      </c>
      <c r="B14" s="64">
        <v>11061903</v>
      </c>
      <c r="C14" s="64">
        <v>1251029</v>
      </c>
      <c r="D14" s="65">
        <f t="shared" si="2"/>
        <v>0.11309347044536551</v>
      </c>
      <c r="E14" s="64">
        <v>9807592</v>
      </c>
      <c r="F14" s="65">
        <f t="shared" si="0"/>
        <v>0.88660983557711548</v>
      </c>
      <c r="G14" s="64">
        <v>2103587</v>
      </c>
      <c r="H14" s="64">
        <v>300069</v>
      </c>
      <c r="I14" s="65">
        <f t="shared" si="3"/>
        <v>0.14264634645488872</v>
      </c>
      <c r="J14" s="64">
        <v>1803518</v>
      </c>
      <c r="K14" s="65">
        <f t="shared" si="1"/>
        <v>0.85735365354511128</v>
      </c>
    </row>
    <row r="15" spans="1:11" s="50" customFormat="1" ht="12">
      <c r="A15" s="30" t="s">
        <v>12</v>
      </c>
      <c r="B15" s="64">
        <v>9963693</v>
      </c>
      <c r="C15" s="64">
        <v>1461861</v>
      </c>
      <c r="D15" s="65">
        <f t="shared" si="2"/>
        <v>0.146718791917816</v>
      </c>
      <c r="E15" s="64">
        <v>8499833</v>
      </c>
      <c r="F15" s="65">
        <f t="shared" si="0"/>
        <v>0.8530805796605736</v>
      </c>
      <c r="G15" s="64">
        <v>2169228</v>
      </c>
      <c r="H15" s="64">
        <v>399169</v>
      </c>
      <c r="I15" s="65">
        <f t="shared" si="3"/>
        <v>0.18401431292607323</v>
      </c>
      <c r="J15" s="64">
        <v>1770059</v>
      </c>
      <c r="K15" s="65">
        <f t="shared" si="1"/>
        <v>0.81598568707392671</v>
      </c>
    </row>
    <row r="16" spans="1:11" s="50" customFormat="1" ht="12">
      <c r="A16" s="30" t="s">
        <v>13</v>
      </c>
      <c r="B16" s="64">
        <v>9005338</v>
      </c>
      <c r="C16" s="64">
        <v>1791895</v>
      </c>
      <c r="D16" s="65">
        <f t="shared" si="2"/>
        <v>0.19898142634957178</v>
      </c>
      <c r="E16" s="64">
        <v>7213443</v>
      </c>
      <c r="F16" s="65">
        <f t="shared" si="0"/>
        <v>0.80101857365042828</v>
      </c>
      <c r="G16" s="64">
        <v>2144901</v>
      </c>
      <c r="H16" s="64">
        <v>467665</v>
      </c>
      <c r="I16" s="65">
        <f t="shared" si="3"/>
        <v>0.21803570421198928</v>
      </c>
      <c r="J16" s="64">
        <v>1677236</v>
      </c>
      <c r="K16" s="65">
        <f t="shared" si="1"/>
        <v>0.78196429578801074</v>
      </c>
    </row>
    <row r="17" spans="1:11" s="50" customFormat="1" ht="12">
      <c r="A17" s="30" t="s">
        <v>14</v>
      </c>
      <c r="B17" s="64">
        <v>14740806</v>
      </c>
      <c r="C17" s="64">
        <v>4307792</v>
      </c>
      <c r="D17" s="65">
        <f t="shared" si="2"/>
        <v>0.29223585196087648</v>
      </c>
      <c r="E17" s="64">
        <v>10432015</v>
      </c>
      <c r="F17" s="65">
        <f t="shared" si="0"/>
        <v>0.7076963769823712</v>
      </c>
      <c r="G17" s="64">
        <v>4344019</v>
      </c>
      <c r="H17" s="64">
        <v>1181473</v>
      </c>
      <c r="I17" s="65">
        <f t="shared" si="3"/>
        <v>0.27197694116899579</v>
      </c>
      <c r="J17" s="64">
        <v>3162546</v>
      </c>
      <c r="K17" s="65">
        <f t="shared" si="1"/>
        <v>0.72802305883100416</v>
      </c>
    </row>
    <row r="18" spans="1:11" s="50" customFormat="1" ht="12">
      <c r="A18" s="30" t="s">
        <v>15</v>
      </c>
      <c r="B18" s="64">
        <v>11150798</v>
      </c>
      <c r="C18" s="64">
        <v>4529246</v>
      </c>
      <c r="D18" s="65">
        <f t="shared" si="2"/>
        <v>0.40618133338977175</v>
      </c>
      <c r="E18" s="64">
        <v>6621552</v>
      </c>
      <c r="F18" s="65">
        <f t="shared" si="0"/>
        <v>0.59381866661022831</v>
      </c>
      <c r="G18" s="64">
        <v>4200772</v>
      </c>
      <c r="H18" s="64">
        <v>1507895</v>
      </c>
      <c r="I18" s="65">
        <f t="shared" si="3"/>
        <v>0.3589566393986629</v>
      </c>
      <c r="J18" s="64">
        <v>2692877</v>
      </c>
      <c r="K18" s="65">
        <f t="shared" si="1"/>
        <v>0.64104336060133704</v>
      </c>
    </row>
    <row r="19" spans="1:11" s="50" customFormat="1" ht="12">
      <c r="A19" s="30" t="s">
        <v>16</v>
      </c>
      <c r="B19" s="64">
        <v>19450744</v>
      </c>
      <c r="C19" s="64">
        <v>10779607</v>
      </c>
      <c r="D19" s="65">
        <f t="shared" si="2"/>
        <v>0.5542002403609857</v>
      </c>
      <c r="E19" s="64">
        <v>8670135</v>
      </c>
      <c r="F19" s="65">
        <f t="shared" si="0"/>
        <v>0.44574824490004084</v>
      </c>
      <c r="G19" s="64">
        <v>11053415</v>
      </c>
      <c r="H19" s="64">
        <v>5619221</v>
      </c>
      <c r="I19" s="65">
        <f t="shared" si="3"/>
        <v>0.50836967579702741</v>
      </c>
      <c r="J19" s="64">
        <v>5434194</v>
      </c>
      <c r="K19" s="65">
        <f t="shared" si="1"/>
        <v>0.49163032420297259</v>
      </c>
    </row>
    <row r="20" spans="1:11" s="50" customFormat="1" ht="12">
      <c r="A20" s="33" t="s">
        <v>17</v>
      </c>
      <c r="B20" s="64">
        <v>11744132</v>
      </c>
      <c r="C20" s="64">
        <v>8525889</v>
      </c>
      <c r="D20" s="65">
        <f t="shared" si="2"/>
        <v>0.72597012703876285</v>
      </c>
      <c r="E20" s="64">
        <v>3217944</v>
      </c>
      <c r="F20" s="65">
        <f t="shared" si="0"/>
        <v>0.27400441343813231</v>
      </c>
      <c r="G20" s="64">
        <v>8918571</v>
      </c>
      <c r="H20" s="64">
        <v>6289411</v>
      </c>
      <c r="I20" s="65">
        <f t="shared" si="3"/>
        <v>0.70520389421130358</v>
      </c>
      <c r="J20" s="64">
        <v>2629160</v>
      </c>
      <c r="K20" s="65">
        <f t="shared" si="1"/>
        <v>0.29479610578869642</v>
      </c>
    </row>
    <row r="21" spans="1:11" s="50" customFormat="1" ht="12">
      <c r="A21" s="33" t="s">
        <v>18</v>
      </c>
      <c r="B21" s="64">
        <v>13457876</v>
      </c>
      <c r="C21" s="64">
        <v>11693315</v>
      </c>
      <c r="D21" s="65">
        <f t="shared" si="2"/>
        <v>0.86888265280494481</v>
      </c>
      <c r="E21" s="64">
        <v>1764546</v>
      </c>
      <c r="F21" s="65">
        <f t="shared" si="0"/>
        <v>0.13111623260609623</v>
      </c>
      <c r="G21" s="64">
        <v>11222279</v>
      </c>
      <c r="H21" s="64">
        <v>9731650</v>
      </c>
      <c r="I21" s="65">
        <f t="shared" si="3"/>
        <v>0.86717234529635201</v>
      </c>
      <c r="J21" s="64">
        <v>1490629</v>
      </c>
      <c r="K21" s="65">
        <f t="shared" si="1"/>
        <v>0.13282765470364799</v>
      </c>
    </row>
    <row r="22" spans="1:11" s="50" customFormat="1" ht="12">
      <c r="A22" s="33" t="s">
        <v>19</v>
      </c>
      <c r="B22" s="64">
        <v>3492353</v>
      </c>
      <c r="C22" s="64">
        <v>3296436</v>
      </c>
      <c r="D22" s="65">
        <f t="shared" si="2"/>
        <v>0.94390114630451161</v>
      </c>
      <c r="E22" s="64">
        <v>195868</v>
      </c>
      <c r="F22" s="65">
        <f t="shared" si="0"/>
        <v>5.6084823040511655E-2</v>
      </c>
      <c r="G22" s="64">
        <v>2952302</v>
      </c>
      <c r="H22" s="64">
        <v>2800374</v>
      </c>
      <c r="I22" s="65">
        <f t="shared" si="3"/>
        <v>0.94853913996603334</v>
      </c>
      <c r="J22" s="64">
        <v>151926</v>
      </c>
      <c r="K22" s="65">
        <f t="shared" si="1"/>
        <v>5.1460182596495888E-2</v>
      </c>
    </row>
    <row r="23" spans="1:11" s="50" customFormat="1" ht="12">
      <c r="A23" s="33" t="s">
        <v>20</v>
      </c>
      <c r="B23" s="64">
        <v>651049</v>
      </c>
      <c r="C23" s="64">
        <v>611121</v>
      </c>
      <c r="D23" s="65">
        <f t="shared" si="2"/>
        <v>0.93867128280667045</v>
      </c>
      <c r="E23" s="64">
        <v>39926</v>
      </c>
      <c r="F23" s="65">
        <f t="shared" si="0"/>
        <v>6.132564522793215E-2</v>
      </c>
      <c r="G23" s="64">
        <v>547937</v>
      </c>
      <c r="H23" s="64">
        <v>516264</v>
      </c>
      <c r="I23" s="65">
        <f t="shared" si="3"/>
        <v>0.94219590938374298</v>
      </c>
      <c r="J23" s="64">
        <v>31673</v>
      </c>
      <c r="K23" s="65">
        <f t="shared" si="1"/>
        <v>5.7804090616256978E-2</v>
      </c>
    </row>
    <row r="24" spans="1:11" s="50" customFormat="1" ht="12">
      <c r="A24" s="33" t="s">
        <v>28</v>
      </c>
      <c r="B24" s="64">
        <v>166362</v>
      </c>
      <c r="C24" s="64">
        <v>157556</v>
      </c>
      <c r="D24" s="65">
        <f t="shared" si="2"/>
        <v>0.94706723891273248</v>
      </c>
      <c r="E24" s="64">
        <v>8805</v>
      </c>
      <c r="F24" s="65">
        <f t="shared" si="0"/>
        <v>5.2926750099181304E-2</v>
      </c>
      <c r="G24" s="64">
        <v>138628</v>
      </c>
      <c r="H24" s="64">
        <v>131401</v>
      </c>
      <c r="I24" s="65">
        <f t="shared" si="3"/>
        <v>0.94786767464004384</v>
      </c>
      <c r="J24" s="64">
        <v>7227</v>
      </c>
      <c r="K24" s="65">
        <f t="shared" si="1"/>
        <v>5.2132325359956141E-2</v>
      </c>
    </row>
    <row r="25" spans="1:11" s="50" customFormat="1" ht="12">
      <c r="A25" s="33" t="s">
        <v>29</v>
      </c>
      <c r="B25" s="64">
        <v>70733</v>
      </c>
      <c r="C25" s="64">
        <v>67514</v>
      </c>
      <c r="D25" s="65">
        <f t="shared" si="2"/>
        <v>0.9544908317192824</v>
      </c>
      <c r="E25" s="64">
        <v>3218</v>
      </c>
      <c r="F25" s="65">
        <f t="shared" si="0"/>
        <v>4.5495030608061302E-2</v>
      </c>
      <c r="G25" s="64">
        <v>58569</v>
      </c>
      <c r="H25" s="64">
        <v>56067</v>
      </c>
      <c r="I25" s="65">
        <f t="shared" si="3"/>
        <v>0.95728115556010862</v>
      </c>
      <c r="J25" s="64">
        <v>2502</v>
      </c>
      <c r="K25" s="65">
        <f t="shared" si="1"/>
        <v>4.2718844439891407E-2</v>
      </c>
    </row>
    <row r="26" spans="1:11" s="50" customFormat="1" ht="12">
      <c r="A26" s="33" t="s">
        <v>30</v>
      </c>
      <c r="B26" s="64">
        <v>108641</v>
      </c>
      <c r="C26" s="64">
        <v>104883</v>
      </c>
      <c r="D26" s="65">
        <f t="shared" si="2"/>
        <v>0.96540900764904591</v>
      </c>
      <c r="E26" s="64">
        <v>3751</v>
      </c>
      <c r="F26" s="65">
        <f t="shared" si="0"/>
        <v>3.4526559954345046E-2</v>
      </c>
      <c r="G26" s="64">
        <v>89698</v>
      </c>
      <c r="H26" s="64">
        <v>86791</v>
      </c>
      <c r="I26" s="65">
        <f t="shared" si="3"/>
        <v>0.9675912506410399</v>
      </c>
      <c r="J26" s="64">
        <v>2907</v>
      </c>
      <c r="K26" s="65">
        <f t="shared" si="1"/>
        <v>3.2408749358960064E-2</v>
      </c>
    </row>
    <row r="27" spans="1:11" s="50" customFormat="1" ht="12">
      <c r="A27" s="33" t="s">
        <v>31</v>
      </c>
      <c r="B27" s="64">
        <v>28090</v>
      </c>
      <c r="C27" s="64">
        <v>27479</v>
      </c>
      <c r="D27" s="65">
        <f t="shared" si="2"/>
        <v>0.97824848700605194</v>
      </c>
      <c r="E27" s="64">
        <v>610</v>
      </c>
      <c r="F27" s="65">
        <f t="shared" si="0"/>
        <v>2.1715913136347454E-2</v>
      </c>
      <c r="G27" s="64">
        <v>22813</v>
      </c>
      <c r="H27" s="64">
        <v>22351</v>
      </c>
      <c r="I27" s="65">
        <f t="shared" si="3"/>
        <v>0.97974838907640383</v>
      </c>
      <c r="J27" s="64">
        <v>462</v>
      </c>
      <c r="K27" s="65">
        <f t="shared" si="1"/>
        <v>2.0251610923596196E-2</v>
      </c>
    </row>
    <row r="28" spans="1:11" s="50" customFormat="1" thickBot="1">
      <c r="A28" s="33" t="s">
        <v>32</v>
      </c>
      <c r="B28" s="64">
        <v>18394</v>
      </c>
      <c r="C28" s="64">
        <v>18135</v>
      </c>
      <c r="D28" s="65">
        <f t="shared" si="2"/>
        <v>0.9859193215178863</v>
      </c>
      <c r="E28" s="64">
        <v>259</v>
      </c>
      <c r="F28" s="65">
        <f t="shared" si="0"/>
        <v>1.4080678482113734E-2</v>
      </c>
      <c r="G28" s="64">
        <v>14878</v>
      </c>
      <c r="H28" s="64">
        <v>14681</v>
      </c>
      <c r="I28" s="65">
        <f t="shared" si="3"/>
        <v>0.98675897298023929</v>
      </c>
      <c r="J28" s="64">
        <v>197</v>
      </c>
      <c r="K28" s="65">
        <f t="shared" si="1"/>
        <v>1.324102701976072E-2</v>
      </c>
    </row>
    <row r="29" spans="1:11" s="50" customFormat="1" thickTop="1">
      <c r="A29" s="8"/>
      <c r="B29" s="9" t="s">
        <v>49</v>
      </c>
      <c r="C29" s="10"/>
      <c r="D29" s="10"/>
      <c r="E29" s="10"/>
      <c r="F29" s="10"/>
      <c r="G29" s="9" t="s">
        <v>53</v>
      </c>
      <c r="H29" s="10"/>
      <c r="I29" s="10"/>
      <c r="J29" s="10"/>
      <c r="K29" s="10"/>
    </row>
    <row r="30" spans="1:11" s="50" customFormat="1" ht="12">
      <c r="A30" s="11" t="s">
        <v>1</v>
      </c>
      <c r="B30" s="12"/>
      <c r="C30" s="13" t="s">
        <v>25</v>
      </c>
      <c r="D30" s="13"/>
      <c r="E30" s="14" t="s">
        <v>2</v>
      </c>
      <c r="F30" s="15"/>
      <c r="G30" s="12"/>
      <c r="H30" s="13" t="s">
        <v>25</v>
      </c>
      <c r="I30" s="13"/>
      <c r="J30" s="14" t="s">
        <v>2</v>
      </c>
      <c r="K30" s="15"/>
    </row>
    <row r="31" spans="1:11" s="50" customFormat="1" ht="12">
      <c r="A31" s="16" t="s">
        <v>3</v>
      </c>
      <c r="B31" s="12" t="s">
        <v>4</v>
      </c>
      <c r="C31" s="12" t="s">
        <v>4</v>
      </c>
      <c r="D31" s="12" t="s">
        <v>204</v>
      </c>
      <c r="E31" s="12" t="s">
        <v>4</v>
      </c>
      <c r="F31" s="12" t="s">
        <v>204</v>
      </c>
      <c r="G31" s="12" t="s">
        <v>4</v>
      </c>
      <c r="H31" s="12" t="s">
        <v>4</v>
      </c>
      <c r="I31" s="12" t="s">
        <v>204</v>
      </c>
      <c r="J31" s="12" t="s">
        <v>4</v>
      </c>
      <c r="K31" s="12" t="s">
        <v>204</v>
      </c>
    </row>
    <row r="32" spans="1:11" s="50" customFormat="1" ht="12">
      <c r="A32" s="17"/>
      <c r="B32" s="18" t="s">
        <v>5</v>
      </c>
      <c r="C32" s="19" t="s">
        <v>5</v>
      </c>
      <c r="D32" s="20" t="s">
        <v>5</v>
      </c>
      <c r="E32" s="19" t="s">
        <v>5</v>
      </c>
      <c r="F32" s="20" t="s">
        <v>5</v>
      </c>
      <c r="G32" s="18" t="s">
        <v>5</v>
      </c>
      <c r="H32" s="19" t="s">
        <v>5</v>
      </c>
      <c r="I32" s="20" t="s">
        <v>5</v>
      </c>
      <c r="J32" s="19" t="s">
        <v>5</v>
      </c>
      <c r="K32" s="20" t="s">
        <v>5</v>
      </c>
    </row>
    <row r="33" spans="1:11" s="50" customFormat="1" ht="12">
      <c r="A33" s="22"/>
      <c r="B33" s="25"/>
      <c r="C33" s="25"/>
      <c r="D33" s="25"/>
      <c r="E33" s="25"/>
      <c r="F33" s="26"/>
      <c r="G33" s="23"/>
      <c r="H33" s="23"/>
      <c r="I33" s="24"/>
      <c r="J33" s="23"/>
      <c r="K33" s="36"/>
    </row>
    <row r="34" spans="1:11" s="50" customFormat="1" ht="12">
      <c r="A34" s="27" t="s">
        <v>6</v>
      </c>
      <c r="B34" s="62">
        <v>2730935</v>
      </c>
      <c r="C34" s="62">
        <v>1185837</v>
      </c>
      <c r="D34" s="63">
        <f>C34/B34</f>
        <v>0.43422380979408154</v>
      </c>
      <c r="E34" s="62">
        <v>1444981</v>
      </c>
      <c r="F34" s="63">
        <f>E34/B34</f>
        <v>0.5291158522630528</v>
      </c>
      <c r="G34" s="62">
        <v>21169039</v>
      </c>
      <c r="H34" s="62">
        <v>4645274</v>
      </c>
      <c r="I34" s="63">
        <f>H34/G34</f>
        <v>0.219437169538022</v>
      </c>
      <c r="J34" s="62">
        <v>16416723</v>
      </c>
      <c r="K34" s="63">
        <f>J34/G34</f>
        <v>0.77550629482991651</v>
      </c>
    </row>
    <row r="35" spans="1:11" s="50" customFormat="1" ht="12">
      <c r="A35" s="30" t="s">
        <v>7</v>
      </c>
      <c r="B35" s="64">
        <v>85168</v>
      </c>
      <c r="C35" s="64">
        <v>0</v>
      </c>
      <c r="D35" s="65" t="s">
        <v>34</v>
      </c>
      <c r="E35" s="64">
        <v>0</v>
      </c>
      <c r="F35" s="65" t="s">
        <v>34</v>
      </c>
      <c r="G35" s="64">
        <v>107041</v>
      </c>
      <c r="H35" s="64">
        <v>0</v>
      </c>
      <c r="I35" s="65" t="s">
        <v>34</v>
      </c>
      <c r="J35" s="64">
        <v>0</v>
      </c>
      <c r="K35" s="65" t="s">
        <v>34</v>
      </c>
    </row>
    <row r="36" spans="1:11" s="50" customFormat="1" ht="12">
      <c r="A36" s="30" t="s">
        <v>8</v>
      </c>
      <c r="B36" s="64">
        <v>141905</v>
      </c>
      <c r="C36" s="64">
        <v>13204</v>
      </c>
      <c r="D36" s="65">
        <f>C36/B36</f>
        <v>9.304816602656707E-2</v>
      </c>
      <c r="E36" s="64">
        <v>126700</v>
      </c>
      <c r="F36" s="65">
        <f t="shared" ref="F36:F53" si="4">E36/B36</f>
        <v>0.89285085092139105</v>
      </c>
      <c r="G36" s="64">
        <v>887484</v>
      </c>
      <c r="H36" s="64">
        <v>33983</v>
      </c>
      <c r="I36" s="65">
        <f>H36/G36</f>
        <v>3.8291394549084826E-2</v>
      </c>
      <c r="J36" s="64">
        <v>853501</v>
      </c>
      <c r="K36" s="65">
        <f t="shared" ref="K36:K53" si="5">J36/G36</f>
        <v>0.96170860545091519</v>
      </c>
    </row>
    <row r="37" spans="1:11" s="50" customFormat="1" ht="12">
      <c r="A37" s="30" t="s">
        <v>9</v>
      </c>
      <c r="B37" s="64">
        <v>165466</v>
      </c>
      <c r="C37" s="64">
        <v>21085</v>
      </c>
      <c r="D37" s="65">
        <f t="shared" ref="D37:D44" si="6">C37/B37</f>
        <v>0.12742799124895748</v>
      </c>
      <c r="E37" s="64">
        <v>141726</v>
      </c>
      <c r="F37" s="65">
        <f t="shared" si="4"/>
        <v>0.85652641630304716</v>
      </c>
      <c r="G37" s="64">
        <v>2028117</v>
      </c>
      <c r="H37" s="64">
        <v>53917</v>
      </c>
      <c r="I37" s="65">
        <f t="shared" ref="I37:I53" si="7">H37/G37</f>
        <v>2.6584758177166306E-2</v>
      </c>
      <c r="J37" s="64">
        <v>1974199</v>
      </c>
      <c r="K37" s="65">
        <f t="shared" si="5"/>
        <v>0.97341474875463296</v>
      </c>
    </row>
    <row r="38" spans="1:11" s="50" customFormat="1" ht="12">
      <c r="A38" s="30" t="s">
        <v>10</v>
      </c>
      <c r="B38" s="64">
        <v>180632</v>
      </c>
      <c r="C38" s="64">
        <v>25657</v>
      </c>
      <c r="D38" s="65">
        <f t="shared" si="6"/>
        <v>0.14204017006953365</v>
      </c>
      <c r="E38" s="64">
        <v>152336</v>
      </c>
      <c r="F38" s="65">
        <f t="shared" si="4"/>
        <v>0.84335001550112931</v>
      </c>
      <c r="G38" s="64">
        <v>2881496</v>
      </c>
      <c r="H38" s="64">
        <v>101107</v>
      </c>
      <c r="I38" s="65">
        <f t="shared" si="7"/>
        <v>3.5088370762964796E-2</v>
      </c>
      <c r="J38" s="64">
        <v>2780389</v>
      </c>
      <c r="K38" s="65">
        <f t="shared" si="5"/>
        <v>0.96491162923703522</v>
      </c>
    </row>
    <row r="39" spans="1:11" s="50" customFormat="1" ht="12">
      <c r="A39" s="30" t="s">
        <v>11</v>
      </c>
      <c r="B39" s="64">
        <v>208675</v>
      </c>
      <c r="C39" s="64">
        <v>44299</v>
      </c>
      <c r="D39" s="65">
        <f t="shared" si="6"/>
        <v>0.21228704923924763</v>
      </c>
      <c r="E39" s="64">
        <v>161095</v>
      </c>
      <c r="F39" s="65">
        <f t="shared" si="4"/>
        <v>0.77198993650413317</v>
      </c>
      <c r="G39" s="64">
        <v>2773242</v>
      </c>
      <c r="H39" s="64">
        <v>163352</v>
      </c>
      <c r="I39" s="65">
        <f t="shared" si="7"/>
        <v>5.8902901369588374E-2</v>
      </c>
      <c r="J39" s="64">
        <v>2609890</v>
      </c>
      <c r="K39" s="65">
        <f t="shared" si="5"/>
        <v>0.94109709863041158</v>
      </c>
    </row>
    <row r="40" spans="1:11" s="50" customFormat="1" ht="12">
      <c r="A40" s="30" t="s">
        <v>12</v>
      </c>
      <c r="B40" s="64">
        <v>249945</v>
      </c>
      <c r="C40" s="64">
        <v>57671</v>
      </c>
      <c r="D40" s="65">
        <f t="shared" si="6"/>
        <v>0.23073476164756246</v>
      </c>
      <c r="E40" s="64">
        <v>190275</v>
      </c>
      <c r="F40" s="65">
        <f t="shared" si="4"/>
        <v>0.76126747884534596</v>
      </c>
      <c r="G40" s="64">
        <v>2568034</v>
      </c>
      <c r="H40" s="64">
        <v>242765</v>
      </c>
      <c r="I40" s="65">
        <f t="shared" si="7"/>
        <v>9.4533405710360535E-2</v>
      </c>
      <c r="J40" s="64">
        <v>2325270</v>
      </c>
      <c r="K40" s="65">
        <f t="shared" si="5"/>
        <v>0.90546698369258349</v>
      </c>
    </row>
    <row r="41" spans="1:11" s="50" customFormat="1" ht="12">
      <c r="A41" s="30" t="s">
        <v>13</v>
      </c>
      <c r="B41" s="64">
        <v>257680</v>
      </c>
      <c r="C41" s="64">
        <v>82528</v>
      </c>
      <c r="D41" s="65">
        <f t="shared" si="6"/>
        <v>0.32027320707854706</v>
      </c>
      <c r="E41" s="64">
        <v>175152</v>
      </c>
      <c r="F41" s="65">
        <f t="shared" si="4"/>
        <v>0.67972679292145299</v>
      </c>
      <c r="G41" s="64">
        <v>2207368</v>
      </c>
      <c r="H41" s="64">
        <v>336259</v>
      </c>
      <c r="I41" s="65">
        <f t="shared" si="7"/>
        <v>0.15233481684975048</v>
      </c>
      <c r="J41" s="64">
        <v>1871109</v>
      </c>
      <c r="K41" s="65">
        <f t="shared" si="5"/>
        <v>0.84766518315024952</v>
      </c>
    </row>
    <row r="42" spans="1:11" s="50" customFormat="1" ht="12">
      <c r="A42" s="30" t="s">
        <v>14</v>
      </c>
      <c r="B42" s="64">
        <v>451430</v>
      </c>
      <c r="C42" s="64">
        <v>189910</v>
      </c>
      <c r="D42" s="65">
        <f t="shared" si="6"/>
        <v>0.42068537757791907</v>
      </c>
      <c r="E42" s="66">
        <v>263702</v>
      </c>
      <c r="F42" s="67">
        <f>E42/(B42+B47)</f>
        <v>0.54360113955415557</v>
      </c>
      <c r="G42" s="64">
        <v>2905464</v>
      </c>
      <c r="H42" s="64">
        <v>795409</v>
      </c>
      <c r="I42" s="65">
        <f t="shared" si="7"/>
        <v>0.27376315796719558</v>
      </c>
      <c r="J42" s="64">
        <v>2110055</v>
      </c>
      <c r="K42" s="65">
        <f t="shared" si="5"/>
        <v>0.72623684203280436</v>
      </c>
    </row>
    <row r="43" spans="1:11" s="50" customFormat="1" ht="12">
      <c r="A43" s="30" t="s">
        <v>15</v>
      </c>
      <c r="B43" s="64">
        <v>312957</v>
      </c>
      <c r="C43" s="64">
        <v>185750</v>
      </c>
      <c r="D43" s="65">
        <f t="shared" si="6"/>
        <v>0.59353201877574235</v>
      </c>
      <c r="E43" s="64">
        <v>127206</v>
      </c>
      <c r="F43" s="65">
        <f t="shared" si="4"/>
        <v>0.40646478589710405</v>
      </c>
      <c r="G43" s="64">
        <v>1798300</v>
      </c>
      <c r="H43" s="64">
        <v>792499</v>
      </c>
      <c r="I43" s="65">
        <f t="shared" si="7"/>
        <v>0.44069343268642608</v>
      </c>
      <c r="J43" s="64">
        <v>1005801</v>
      </c>
      <c r="K43" s="65">
        <f t="shared" si="5"/>
        <v>0.55930656731357398</v>
      </c>
    </row>
    <row r="44" spans="1:11" s="50" customFormat="1" ht="12">
      <c r="A44" s="30" t="s">
        <v>16</v>
      </c>
      <c r="B44" s="66">
        <v>626567</v>
      </c>
      <c r="C44" s="66">
        <v>519689</v>
      </c>
      <c r="D44" s="67">
        <f t="shared" si="6"/>
        <v>0.82942287097788425</v>
      </c>
      <c r="E44" s="64">
        <v>78087</v>
      </c>
      <c r="F44" s="67">
        <f>(E44:E46)/B44</f>
        <v>0.12462673584788218</v>
      </c>
      <c r="G44" s="64">
        <v>1954143</v>
      </c>
      <c r="H44" s="64">
        <v>1217056</v>
      </c>
      <c r="I44" s="65">
        <f t="shared" si="7"/>
        <v>0.62280805447707765</v>
      </c>
      <c r="J44" s="64">
        <v>737088</v>
      </c>
      <c r="K44" s="65">
        <f t="shared" si="5"/>
        <v>0.37719245725619877</v>
      </c>
    </row>
    <row r="45" spans="1:11" s="50" customFormat="1" ht="12">
      <c r="A45" s="33" t="s">
        <v>17</v>
      </c>
      <c r="B45" s="64" t="s">
        <v>51</v>
      </c>
      <c r="C45" s="64" t="s">
        <v>51</v>
      </c>
      <c r="D45" s="64" t="s">
        <v>51</v>
      </c>
      <c r="E45" s="64">
        <v>16374</v>
      </c>
      <c r="F45" s="65" t="s">
        <v>51</v>
      </c>
      <c r="G45" s="64">
        <v>558820</v>
      </c>
      <c r="H45" s="64">
        <v>454134</v>
      </c>
      <c r="I45" s="65">
        <f t="shared" si="7"/>
        <v>0.81266597473247204</v>
      </c>
      <c r="J45" s="64">
        <v>104686</v>
      </c>
      <c r="K45" s="65">
        <f t="shared" si="5"/>
        <v>0.18733402526752801</v>
      </c>
    </row>
    <row r="46" spans="1:11" s="50" customFormat="1" ht="12">
      <c r="A46" s="33" t="s">
        <v>18</v>
      </c>
      <c r="B46" s="64" t="s">
        <v>51</v>
      </c>
      <c r="C46" s="64" t="s">
        <v>51</v>
      </c>
      <c r="D46" s="64" t="s">
        <v>51</v>
      </c>
      <c r="E46" s="64">
        <v>11100</v>
      </c>
      <c r="F46" s="65" t="s">
        <v>51</v>
      </c>
      <c r="G46" s="64">
        <v>401053</v>
      </c>
      <c r="H46" s="64">
        <v>362606</v>
      </c>
      <c r="I46" s="65">
        <f t="shared" si="7"/>
        <v>0.9041348649679718</v>
      </c>
      <c r="J46" s="64">
        <v>38447</v>
      </c>
      <c r="K46" s="65">
        <f t="shared" si="5"/>
        <v>9.586513503202819E-2</v>
      </c>
    </row>
    <row r="47" spans="1:11" s="50" customFormat="1" ht="12">
      <c r="A47" s="33" t="s">
        <v>19</v>
      </c>
      <c r="B47" s="64">
        <v>33672</v>
      </c>
      <c r="C47" s="64">
        <v>30447</v>
      </c>
      <c r="D47" s="65">
        <f t="shared" ref="D47:D53" si="8">C47/B47</f>
        <v>0.9042230933713471</v>
      </c>
      <c r="E47" s="64" t="s">
        <v>51</v>
      </c>
      <c r="F47" s="65" t="s">
        <v>51</v>
      </c>
      <c r="G47" s="64">
        <v>78087</v>
      </c>
      <c r="H47" s="64">
        <v>73423</v>
      </c>
      <c r="I47" s="65">
        <f t="shared" si="7"/>
        <v>0.94027174817831394</v>
      </c>
      <c r="J47" s="64">
        <v>4664</v>
      </c>
      <c r="K47" s="65">
        <f t="shared" si="5"/>
        <v>5.9728251821686069E-2</v>
      </c>
    </row>
    <row r="48" spans="1:11" s="50" customFormat="1" ht="12">
      <c r="A48" s="33" t="s">
        <v>20</v>
      </c>
      <c r="B48" s="64">
        <v>7998</v>
      </c>
      <c r="C48" s="64">
        <v>7183</v>
      </c>
      <c r="D48" s="65">
        <f t="shared" si="8"/>
        <v>0.89809952488122036</v>
      </c>
      <c r="E48" s="64">
        <v>813</v>
      </c>
      <c r="F48" s="65">
        <f t="shared" si="4"/>
        <v>0.10165041260315079</v>
      </c>
      <c r="G48" s="64">
        <v>12349</v>
      </c>
      <c r="H48" s="64">
        <v>11271</v>
      </c>
      <c r="I48" s="65">
        <f t="shared" si="7"/>
        <v>0.91270548222528136</v>
      </c>
      <c r="J48" s="64">
        <v>1078</v>
      </c>
      <c r="K48" s="65">
        <f t="shared" si="5"/>
        <v>8.7294517774718597E-2</v>
      </c>
    </row>
    <row r="49" spans="1:11" s="50" customFormat="1" ht="12">
      <c r="A49" s="33" t="s">
        <v>28</v>
      </c>
      <c r="B49" s="64">
        <v>2860</v>
      </c>
      <c r="C49" s="64">
        <v>2682</v>
      </c>
      <c r="D49" s="65">
        <f t="shared" si="8"/>
        <v>0.93776223776223777</v>
      </c>
      <c r="E49" s="64">
        <v>178</v>
      </c>
      <c r="F49" s="65">
        <f t="shared" si="4"/>
        <v>6.2237762237762236E-2</v>
      </c>
      <c r="G49" s="64">
        <v>3487</v>
      </c>
      <c r="H49" s="64">
        <v>3243</v>
      </c>
      <c r="I49" s="65">
        <f t="shared" si="7"/>
        <v>0.93002581015199315</v>
      </c>
      <c r="J49" s="64">
        <v>244</v>
      </c>
      <c r="K49" s="65">
        <f t="shared" si="5"/>
        <v>6.9974189848006879E-2</v>
      </c>
    </row>
    <row r="50" spans="1:11" s="50" customFormat="1" ht="12">
      <c r="A50" s="33" t="s">
        <v>29</v>
      </c>
      <c r="B50" s="64">
        <v>1560</v>
      </c>
      <c r="C50" s="64">
        <v>1464</v>
      </c>
      <c r="D50" s="65">
        <f t="shared" si="8"/>
        <v>0.93846153846153846</v>
      </c>
      <c r="E50" s="64">
        <v>94</v>
      </c>
      <c r="F50" s="65">
        <f t="shared" si="4"/>
        <v>6.0256410256410257E-2</v>
      </c>
      <c r="G50" s="64">
        <v>1373</v>
      </c>
      <c r="H50" s="64">
        <v>1208</v>
      </c>
      <c r="I50" s="65">
        <f t="shared" si="7"/>
        <v>0.87982520029133282</v>
      </c>
      <c r="J50" s="64">
        <v>165</v>
      </c>
      <c r="K50" s="65">
        <f t="shared" si="5"/>
        <v>0.12017479970866715</v>
      </c>
    </row>
    <row r="51" spans="1:11" s="50" customFormat="1" ht="12">
      <c r="A51" s="33" t="s">
        <v>30</v>
      </c>
      <c r="B51" s="64">
        <v>2673</v>
      </c>
      <c r="C51" s="64">
        <v>2556</v>
      </c>
      <c r="D51" s="65">
        <f t="shared" si="8"/>
        <v>0.95622895622895621</v>
      </c>
      <c r="E51" s="64">
        <v>110</v>
      </c>
      <c r="F51" s="65">
        <f t="shared" si="4"/>
        <v>4.1152263374485597E-2</v>
      </c>
      <c r="G51" s="64">
        <v>2251</v>
      </c>
      <c r="H51" s="64">
        <v>2141</v>
      </c>
      <c r="I51" s="65">
        <f t="shared" si="7"/>
        <v>0.95113282985339853</v>
      </c>
      <c r="J51" s="64">
        <v>110</v>
      </c>
      <c r="K51" s="65">
        <f t="shared" si="5"/>
        <v>4.886717014660151E-2</v>
      </c>
    </row>
    <row r="52" spans="1:11" s="50" customFormat="1" ht="12">
      <c r="A52" s="33" t="s">
        <v>31</v>
      </c>
      <c r="B52" s="64">
        <v>877</v>
      </c>
      <c r="C52" s="64">
        <v>854</v>
      </c>
      <c r="D52" s="65">
        <f t="shared" si="8"/>
        <v>0.97377423033067279</v>
      </c>
      <c r="E52" s="64">
        <v>21</v>
      </c>
      <c r="F52" s="65">
        <f t="shared" si="4"/>
        <v>2.394526795895097E-2</v>
      </c>
      <c r="G52" s="64">
        <v>574</v>
      </c>
      <c r="H52" s="64">
        <v>552</v>
      </c>
      <c r="I52" s="65">
        <f t="shared" si="7"/>
        <v>0.9616724738675958</v>
      </c>
      <c r="J52" s="64">
        <v>21</v>
      </c>
      <c r="K52" s="65">
        <f t="shared" si="5"/>
        <v>3.6585365853658534E-2</v>
      </c>
    </row>
    <row r="53" spans="1:11" s="50" customFormat="1" thickBot="1">
      <c r="A53" s="38" t="s">
        <v>32</v>
      </c>
      <c r="B53" s="64">
        <v>870</v>
      </c>
      <c r="C53" s="64">
        <v>858</v>
      </c>
      <c r="D53" s="65">
        <f t="shared" si="8"/>
        <v>0.98620689655172411</v>
      </c>
      <c r="E53" s="64">
        <v>12</v>
      </c>
      <c r="F53" s="65">
        <f t="shared" si="4"/>
        <v>1.3793103448275862E-2</v>
      </c>
      <c r="G53" s="68">
        <v>356</v>
      </c>
      <c r="H53" s="68">
        <v>349</v>
      </c>
      <c r="I53" s="69">
        <f t="shared" si="7"/>
        <v>0.9803370786516854</v>
      </c>
      <c r="J53" s="68">
        <v>7</v>
      </c>
      <c r="K53" s="65">
        <f t="shared" si="5"/>
        <v>1.9662921348314606E-2</v>
      </c>
    </row>
    <row r="54" spans="1:11" s="50" customFormat="1" thickTop="1">
      <c r="A54" s="8"/>
      <c r="B54" s="9" t="s">
        <v>71</v>
      </c>
      <c r="C54" s="10"/>
      <c r="D54" s="10"/>
      <c r="E54" s="10"/>
      <c r="F54" s="10"/>
      <c r="G54" s="9" t="s">
        <v>22</v>
      </c>
      <c r="H54" s="10"/>
      <c r="I54" s="10"/>
      <c r="J54" s="10"/>
      <c r="K54" s="10"/>
    </row>
    <row r="55" spans="1:11" s="50" customFormat="1" ht="12">
      <c r="A55" s="11" t="s">
        <v>1</v>
      </c>
      <c r="B55" s="12"/>
      <c r="C55" s="13" t="s">
        <v>25</v>
      </c>
      <c r="D55" s="13"/>
      <c r="E55" s="14" t="s">
        <v>2</v>
      </c>
      <c r="F55" s="15"/>
      <c r="G55" s="12"/>
      <c r="H55" s="13" t="s">
        <v>25</v>
      </c>
      <c r="I55" s="13"/>
      <c r="J55" s="14" t="s">
        <v>2</v>
      </c>
      <c r="K55" s="15"/>
    </row>
    <row r="56" spans="1:11" s="50" customFormat="1" ht="12">
      <c r="A56" s="16" t="s">
        <v>3</v>
      </c>
      <c r="B56" s="12" t="s">
        <v>4</v>
      </c>
      <c r="C56" s="12" t="s">
        <v>4</v>
      </c>
      <c r="D56" s="12" t="s">
        <v>204</v>
      </c>
      <c r="E56" s="12" t="s">
        <v>4</v>
      </c>
      <c r="F56" s="12" t="s">
        <v>204</v>
      </c>
      <c r="G56" s="12" t="s">
        <v>4</v>
      </c>
      <c r="H56" s="12" t="s">
        <v>4</v>
      </c>
      <c r="I56" s="12" t="s">
        <v>204</v>
      </c>
      <c r="J56" s="12" t="s">
        <v>4</v>
      </c>
      <c r="K56" s="12" t="s">
        <v>204</v>
      </c>
    </row>
    <row r="57" spans="1:11" s="50" customFormat="1" ht="12">
      <c r="A57" s="17"/>
      <c r="B57" s="18" t="s">
        <v>5</v>
      </c>
      <c r="C57" s="19" t="s">
        <v>5</v>
      </c>
      <c r="D57" s="20" t="s">
        <v>5</v>
      </c>
      <c r="E57" s="19" t="s">
        <v>5</v>
      </c>
      <c r="F57" s="20" t="s">
        <v>5</v>
      </c>
      <c r="G57" s="18" t="s">
        <v>5</v>
      </c>
      <c r="H57" s="19" t="s">
        <v>5</v>
      </c>
      <c r="I57" s="20" t="s">
        <v>5</v>
      </c>
      <c r="J57" s="19" t="s">
        <v>5</v>
      </c>
      <c r="K57" s="20" t="s">
        <v>5</v>
      </c>
    </row>
    <row r="58" spans="1:11" s="50" customFormat="1" ht="12">
      <c r="A58" s="22"/>
      <c r="B58" s="25"/>
      <c r="C58" s="25"/>
      <c r="D58" s="25"/>
      <c r="E58" s="25"/>
      <c r="F58" s="25"/>
      <c r="G58" s="25"/>
      <c r="H58" s="25"/>
      <c r="I58" s="25"/>
      <c r="J58" s="25"/>
      <c r="K58" s="26"/>
    </row>
    <row r="59" spans="1:11" s="50" customFormat="1" ht="12">
      <c r="A59" s="27" t="s">
        <v>6</v>
      </c>
      <c r="B59" s="62">
        <v>86923</v>
      </c>
      <c r="C59" s="62">
        <v>35349</v>
      </c>
      <c r="D59" s="63">
        <f>C59/B59</f>
        <v>0.4066702713896207</v>
      </c>
      <c r="E59" s="62">
        <v>50544</v>
      </c>
      <c r="F59" s="63">
        <f>E59/B59</f>
        <v>0.58148016060191199</v>
      </c>
      <c r="G59" s="62">
        <v>64926879</v>
      </c>
      <c r="H59" s="62">
        <v>15090583</v>
      </c>
      <c r="I59" s="63">
        <f>H59/G59</f>
        <v>0.232424278394777</v>
      </c>
      <c r="J59" s="62">
        <v>48692053</v>
      </c>
      <c r="K59" s="63">
        <f>J59/G59</f>
        <v>0.74995215771883939</v>
      </c>
    </row>
    <row r="60" spans="1:11" s="50" customFormat="1" ht="12">
      <c r="A60" s="30" t="s">
        <v>7</v>
      </c>
      <c r="B60" s="64">
        <v>1030</v>
      </c>
      <c r="C60" s="64">
        <v>0</v>
      </c>
      <c r="D60" s="65">
        <f t="shared" ref="D60:D78" si="9">C60/B60</f>
        <v>0</v>
      </c>
      <c r="E60" s="64">
        <v>0</v>
      </c>
      <c r="F60" s="65">
        <f t="shared" ref="F60:F78" si="10">E60/B60</f>
        <v>0</v>
      </c>
      <c r="G60" s="64">
        <v>1143597</v>
      </c>
      <c r="H60" s="64">
        <v>0</v>
      </c>
      <c r="I60" s="65" t="s">
        <v>34</v>
      </c>
      <c r="J60" s="64">
        <v>0</v>
      </c>
      <c r="K60" s="65" t="s">
        <v>34</v>
      </c>
    </row>
    <row r="61" spans="1:11" s="50" customFormat="1" ht="12">
      <c r="A61" s="30" t="s">
        <v>8</v>
      </c>
      <c r="B61" s="70">
        <v>5958</v>
      </c>
      <c r="C61" s="70">
        <v>1642</v>
      </c>
      <c r="D61" s="71">
        <f t="shared" si="9"/>
        <v>0.27559583752937228</v>
      </c>
      <c r="E61" s="70">
        <v>4315</v>
      </c>
      <c r="F61" s="71">
        <f t="shared" si="10"/>
        <v>0.72423632091305812</v>
      </c>
      <c r="G61" s="64">
        <v>10185970</v>
      </c>
      <c r="H61" s="64">
        <v>194912</v>
      </c>
      <c r="I61" s="65">
        <f>H61/G61</f>
        <v>1.9135340080522523E-2</v>
      </c>
      <c r="J61" s="64">
        <v>9991058</v>
      </c>
      <c r="K61" s="65">
        <f t="shared" ref="K61:K78" si="11">J61/G61</f>
        <v>0.98086465991947747</v>
      </c>
    </row>
    <row r="62" spans="1:11" s="50" customFormat="1" ht="12">
      <c r="A62" s="30" t="s">
        <v>9</v>
      </c>
      <c r="B62" s="70">
        <v>5237</v>
      </c>
      <c r="C62" s="70">
        <v>999</v>
      </c>
      <c r="D62" s="71">
        <f t="shared" si="9"/>
        <v>0.19075806759595187</v>
      </c>
      <c r="E62" s="70">
        <v>4238</v>
      </c>
      <c r="F62" s="71">
        <f t="shared" si="10"/>
        <v>0.80924193240404807</v>
      </c>
      <c r="G62" s="64">
        <v>8775919</v>
      </c>
      <c r="H62" s="64">
        <v>342765</v>
      </c>
      <c r="I62" s="65">
        <f t="shared" ref="I62:I78" si="12">H62/G62</f>
        <v>3.9057448000602561E-2</v>
      </c>
      <c r="J62" s="64">
        <v>8433154</v>
      </c>
      <c r="K62" s="65">
        <f t="shared" si="11"/>
        <v>0.96094255199939749</v>
      </c>
    </row>
    <row r="63" spans="1:11" s="50" customFormat="1" ht="12">
      <c r="A63" s="30" t="s">
        <v>10</v>
      </c>
      <c r="B63" s="70">
        <v>4584</v>
      </c>
      <c r="C63" s="64">
        <v>0</v>
      </c>
      <c r="D63" s="65">
        <f t="shared" si="9"/>
        <v>0</v>
      </c>
      <c r="E63" s="70">
        <v>4584</v>
      </c>
      <c r="F63" s="71">
        <f t="shared" si="10"/>
        <v>1</v>
      </c>
      <c r="G63" s="64">
        <v>7184856</v>
      </c>
      <c r="H63" s="64">
        <v>668499</v>
      </c>
      <c r="I63" s="65">
        <f t="shared" si="12"/>
        <v>9.3042783320918337E-2</v>
      </c>
      <c r="J63" s="64">
        <v>6515714</v>
      </c>
      <c r="K63" s="65">
        <f t="shared" si="11"/>
        <v>0.90686772288825268</v>
      </c>
    </row>
    <row r="64" spans="1:11" s="50" customFormat="1" ht="12">
      <c r="A64" s="30" t="s">
        <v>11</v>
      </c>
      <c r="B64" s="64">
        <v>8311</v>
      </c>
      <c r="C64" s="64">
        <v>2628</v>
      </c>
      <c r="D64" s="65">
        <f t="shared" si="9"/>
        <v>0.31620743592828782</v>
      </c>
      <c r="E64" s="64">
        <v>5683</v>
      </c>
      <c r="F64" s="65">
        <f t="shared" si="10"/>
        <v>0.68379256407171218</v>
      </c>
      <c r="G64" s="64">
        <v>5968087</v>
      </c>
      <c r="H64" s="64">
        <v>740681</v>
      </c>
      <c r="I64" s="65">
        <f t="shared" si="12"/>
        <v>0.12410693744913572</v>
      </c>
      <c r="J64" s="64">
        <v>5227406</v>
      </c>
      <c r="K64" s="65">
        <f t="shared" si="11"/>
        <v>0.8758930625508643</v>
      </c>
    </row>
    <row r="65" spans="1:11" s="50" customFormat="1" ht="12">
      <c r="A65" s="30" t="s">
        <v>12</v>
      </c>
      <c r="B65" s="64">
        <v>7866</v>
      </c>
      <c r="C65" s="64">
        <v>1637</v>
      </c>
      <c r="D65" s="65">
        <f t="shared" si="9"/>
        <v>0.20811085685227562</v>
      </c>
      <c r="E65" s="64">
        <v>6230</v>
      </c>
      <c r="F65" s="65">
        <f t="shared" si="10"/>
        <v>0.79201627256547169</v>
      </c>
      <c r="G65" s="64">
        <v>4968619</v>
      </c>
      <c r="H65" s="64">
        <v>760620</v>
      </c>
      <c r="I65" s="65">
        <f t="shared" si="12"/>
        <v>0.15308479076379172</v>
      </c>
      <c r="J65" s="64">
        <v>4207999</v>
      </c>
      <c r="K65" s="65">
        <f t="shared" si="11"/>
        <v>0.84691520923620833</v>
      </c>
    </row>
    <row r="66" spans="1:11" s="50" customFormat="1" ht="12">
      <c r="A66" s="30" t="s">
        <v>13</v>
      </c>
      <c r="B66" s="64">
        <v>10708</v>
      </c>
      <c r="C66" s="64">
        <v>4158</v>
      </c>
      <c r="D66" s="65">
        <f t="shared" si="9"/>
        <v>0.38830780724691821</v>
      </c>
      <c r="E66" s="64">
        <v>6550</v>
      </c>
      <c r="F66" s="65">
        <f t="shared" si="10"/>
        <v>0.61169219275308184</v>
      </c>
      <c r="G66" s="64">
        <v>4384681</v>
      </c>
      <c r="H66" s="64">
        <v>901285</v>
      </c>
      <c r="I66" s="65">
        <f t="shared" si="12"/>
        <v>0.20555315198528695</v>
      </c>
      <c r="J66" s="64">
        <v>3483396</v>
      </c>
      <c r="K66" s="65">
        <f t="shared" si="11"/>
        <v>0.79444684801471299</v>
      </c>
    </row>
    <row r="67" spans="1:11" s="50" customFormat="1" ht="12">
      <c r="A67" s="30" t="s">
        <v>14</v>
      </c>
      <c r="B67" s="64">
        <v>8849</v>
      </c>
      <c r="C67" s="64">
        <v>644</v>
      </c>
      <c r="D67" s="65">
        <f t="shared" si="9"/>
        <v>7.2776584924850271E-2</v>
      </c>
      <c r="E67" s="66">
        <v>8342</v>
      </c>
      <c r="F67" s="67">
        <f>E67/(B67+B72)</f>
        <v>0.74177485328116666</v>
      </c>
      <c r="G67" s="64">
        <v>7031044</v>
      </c>
      <c r="H67" s="64">
        <v>2140355</v>
      </c>
      <c r="I67" s="65">
        <f t="shared" si="12"/>
        <v>0.30441496312638633</v>
      </c>
      <c r="J67" s="64">
        <v>4890689</v>
      </c>
      <c r="K67" s="65">
        <f t="shared" si="11"/>
        <v>0.69558503687361362</v>
      </c>
    </row>
    <row r="68" spans="1:11" s="50" customFormat="1" ht="12">
      <c r="A68" s="30" t="s">
        <v>15</v>
      </c>
      <c r="B68" s="70">
        <v>3935</v>
      </c>
      <c r="C68" s="70">
        <v>1932</v>
      </c>
      <c r="D68" s="71">
        <f t="shared" si="9"/>
        <v>0.49097839898348156</v>
      </c>
      <c r="E68" s="70">
        <v>2003</v>
      </c>
      <c r="F68" s="71">
        <f t="shared" si="10"/>
        <v>0.50902160101651839</v>
      </c>
      <c r="G68" s="64">
        <v>4834835</v>
      </c>
      <c r="H68" s="64">
        <v>2041170</v>
      </c>
      <c r="I68" s="65">
        <f t="shared" si="12"/>
        <v>0.42217986756528403</v>
      </c>
      <c r="J68" s="64">
        <v>2793664</v>
      </c>
      <c r="K68" s="65">
        <f t="shared" si="11"/>
        <v>0.5778199256024249</v>
      </c>
    </row>
    <row r="69" spans="1:11" s="50" customFormat="1" ht="12">
      <c r="A69" s="30" t="s">
        <v>16</v>
      </c>
      <c r="B69" s="66">
        <v>27596</v>
      </c>
      <c r="C69" s="66">
        <v>19010</v>
      </c>
      <c r="D69" s="67">
        <f t="shared" si="9"/>
        <v>0.68886795187708361</v>
      </c>
      <c r="E69" s="64">
        <v>5272</v>
      </c>
      <c r="F69" s="67">
        <f>(E69:E71)/B69</f>
        <v>0.19104218002609075</v>
      </c>
      <c r="G69" s="64">
        <v>6071746</v>
      </c>
      <c r="H69" s="64">
        <v>3656251</v>
      </c>
      <c r="I69" s="65">
        <f t="shared" si="12"/>
        <v>0.60217456395573865</v>
      </c>
      <c r="J69" s="64">
        <v>2415495</v>
      </c>
      <c r="K69" s="65">
        <f t="shared" si="11"/>
        <v>0.3978254360442614</v>
      </c>
    </row>
    <row r="70" spans="1:11" s="50" customFormat="1" ht="12">
      <c r="A70" s="33" t="s">
        <v>17</v>
      </c>
      <c r="B70" s="64" t="s">
        <v>51</v>
      </c>
      <c r="C70" s="64" t="s">
        <v>51</v>
      </c>
      <c r="D70" s="65" t="s">
        <v>51</v>
      </c>
      <c r="E70" s="64">
        <v>2145</v>
      </c>
      <c r="F70" s="65" t="s">
        <v>51</v>
      </c>
      <c r="G70" s="64">
        <v>2101881</v>
      </c>
      <c r="H70" s="64">
        <v>1636301</v>
      </c>
      <c r="I70" s="65">
        <f t="shared" si="12"/>
        <v>0.77849364450223391</v>
      </c>
      <c r="J70" s="64">
        <v>465580</v>
      </c>
      <c r="K70" s="65">
        <f t="shared" si="11"/>
        <v>0.22150635549776604</v>
      </c>
    </row>
    <row r="71" spans="1:11" s="50" customFormat="1" ht="12">
      <c r="A71" s="33" t="s">
        <v>18</v>
      </c>
      <c r="B71" s="64" t="s">
        <v>51</v>
      </c>
      <c r="C71" s="64" t="s">
        <v>51</v>
      </c>
      <c r="D71" s="65" t="s">
        <v>51</v>
      </c>
      <c r="E71" s="64">
        <v>1171</v>
      </c>
      <c r="F71" s="65" t="s">
        <v>51</v>
      </c>
      <c r="G71" s="64">
        <v>1716682</v>
      </c>
      <c r="H71" s="64">
        <v>1493482</v>
      </c>
      <c r="I71" s="65">
        <f t="shared" si="12"/>
        <v>0.86998174385238503</v>
      </c>
      <c r="J71" s="64">
        <v>223199</v>
      </c>
      <c r="K71" s="65">
        <f t="shared" si="11"/>
        <v>0.13001767362854624</v>
      </c>
    </row>
    <row r="72" spans="1:11" s="50" customFormat="1" ht="12">
      <c r="A72" s="33" t="s">
        <v>19</v>
      </c>
      <c r="B72" s="64">
        <v>2397</v>
      </c>
      <c r="C72" s="64">
        <v>2260</v>
      </c>
      <c r="D72" s="65">
        <f t="shared" si="9"/>
        <v>0.94284522319566122</v>
      </c>
      <c r="E72" s="64" t="s">
        <v>51</v>
      </c>
      <c r="F72" s="65" t="s">
        <v>51</v>
      </c>
      <c r="G72" s="64">
        <v>425895</v>
      </c>
      <c r="H72" s="64">
        <v>389931</v>
      </c>
      <c r="I72" s="65">
        <f t="shared" si="12"/>
        <v>0.91555665128728914</v>
      </c>
      <c r="J72" s="64">
        <v>35961</v>
      </c>
      <c r="K72" s="65">
        <f t="shared" si="11"/>
        <v>8.4436304722995098E-2</v>
      </c>
    </row>
    <row r="73" spans="1:11" s="50" customFormat="1" ht="12">
      <c r="A73" s="33" t="s">
        <v>20</v>
      </c>
      <c r="B73" s="70">
        <v>308</v>
      </c>
      <c r="C73" s="70">
        <v>308</v>
      </c>
      <c r="D73" s="71">
        <f t="shared" si="9"/>
        <v>1</v>
      </c>
      <c r="E73" s="64">
        <v>0</v>
      </c>
      <c r="F73" s="65">
        <f t="shared" si="10"/>
        <v>0</v>
      </c>
      <c r="G73" s="64">
        <v>82456</v>
      </c>
      <c r="H73" s="64">
        <v>76094</v>
      </c>
      <c r="I73" s="65">
        <f t="shared" si="12"/>
        <v>0.92284369845735903</v>
      </c>
      <c r="J73" s="64">
        <v>6362</v>
      </c>
      <c r="K73" s="65">
        <f t="shared" si="11"/>
        <v>7.7156301542640929E-2</v>
      </c>
    </row>
    <row r="74" spans="1:11" s="50" customFormat="1" ht="12">
      <c r="A74" s="33" t="s">
        <v>28</v>
      </c>
      <c r="B74" s="70">
        <v>28</v>
      </c>
      <c r="C74" s="70">
        <v>20</v>
      </c>
      <c r="D74" s="71">
        <f t="shared" si="9"/>
        <v>0.7142857142857143</v>
      </c>
      <c r="E74" s="70">
        <v>8</v>
      </c>
      <c r="F74" s="71">
        <f t="shared" si="10"/>
        <v>0.2857142857142857</v>
      </c>
      <c r="G74" s="64">
        <v>21359</v>
      </c>
      <c r="H74" s="64">
        <v>20210</v>
      </c>
      <c r="I74" s="65">
        <f t="shared" si="12"/>
        <v>0.94620534669226086</v>
      </c>
      <c r="J74" s="64">
        <v>1149</v>
      </c>
      <c r="K74" s="65">
        <f t="shared" si="11"/>
        <v>5.3794653307739124E-2</v>
      </c>
    </row>
    <row r="75" spans="1:11" s="50" customFormat="1" ht="12">
      <c r="A75" s="33" t="s">
        <v>29</v>
      </c>
      <c r="B75" s="70">
        <v>20</v>
      </c>
      <c r="C75" s="70">
        <v>20</v>
      </c>
      <c r="D75" s="71">
        <f t="shared" si="9"/>
        <v>1</v>
      </c>
      <c r="E75" s="64">
        <v>0</v>
      </c>
      <c r="F75" s="65">
        <f t="shared" si="10"/>
        <v>0</v>
      </c>
      <c r="G75" s="64">
        <v>9212</v>
      </c>
      <c r="H75" s="64">
        <v>8755</v>
      </c>
      <c r="I75" s="65">
        <f t="shared" si="12"/>
        <v>0.95039079461571863</v>
      </c>
      <c r="J75" s="64">
        <v>457</v>
      </c>
      <c r="K75" s="65">
        <f t="shared" si="11"/>
        <v>4.9609205384281374E-2</v>
      </c>
    </row>
    <row r="76" spans="1:11" s="50" customFormat="1" ht="12">
      <c r="A76" s="33" t="s">
        <v>30</v>
      </c>
      <c r="B76" s="64">
        <v>65</v>
      </c>
      <c r="C76" s="64">
        <v>62</v>
      </c>
      <c r="D76" s="65">
        <f t="shared" si="9"/>
        <v>0.9538461538461539</v>
      </c>
      <c r="E76" s="64">
        <v>3</v>
      </c>
      <c r="F76" s="65">
        <f t="shared" si="10"/>
        <v>4.6153846153846156E-2</v>
      </c>
      <c r="G76" s="64">
        <v>13954</v>
      </c>
      <c r="H76" s="64">
        <v>13333</v>
      </c>
      <c r="I76" s="65">
        <f t="shared" si="12"/>
        <v>0.95549663179016764</v>
      </c>
      <c r="J76" s="64">
        <v>621</v>
      </c>
      <c r="K76" s="65">
        <f t="shared" si="11"/>
        <v>4.4503368209832306E-2</v>
      </c>
    </row>
    <row r="77" spans="1:11" s="50" customFormat="1" ht="12">
      <c r="A77" s="33" t="s">
        <v>31</v>
      </c>
      <c r="B77" s="64">
        <v>22</v>
      </c>
      <c r="C77" s="64">
        <v>22</v>
      </c>
      <c r="D77" s="65">
        <f t="shared" si="9"/>
        <v>1</v>
      </c>
      <c r="E77" s="64">
        <v>0</v>
      </c>
      <c r="F77" s="65">
        <f t="shared" si="10"/>
        <v>0</v>
      </c>
      <c r="G77" s="64">
        <v>3804</v>
      </c>
      <c r="H77" s="64">
        <v>3699</v>
      </c>
      <c r="I77" s="65">
        <f t="shared" si="12"/>
        <v>0.97239747634069396</v>
      </c>
      <c r="J77" s="64">
        <v>105</v>
      </c>
      <c r="K77" s="65">
        <f t="shared" si="11"/>
        <v>2.7602523659305992E-2</v>
      </c>
    </row>
    <row r="78" spans="1:11" s="50" customFormat="1" ht="12">
      <c r="A78" s="38" t="s">
        <v>32</v>
      </c>
      <c r="B78" s="72">
        <v>8</v>
      </c>
      <c r="C78" s="73">
        <v>8</v>
      </c>
      <c r="D78" s="74">
        <f t="shared" si="9"/>
        <v>1</v>
      </c>
      <c r="E78" s="68">
        <v>0</v>
      </c>
      <c r="F78" s="75">
        <f t="shared" si="10"/>
        <v>0</v>
      </c>
      <c r="G78" s="68">
        <v>2282</v>
      </c>
      <c r="H78" s="68">
        <v>2239</v>
      </c>
      <c r="I78" s="69">
        <f t="shared" si="12"/>
        <v>0.98115687992988609</v>
      </c>
      <c r="J78" s="68">
        <v>43</v>
      </c>
      <c r="K78" s="69">
        <f t="shared" si="11"/>
        <v>1.8843120070113933E-2</v>
      </c>
    </row>
    <row r="79" spans="1:11" s="50" customFormat="1" ht="12">
      <c r="A79" s="47" t="s">
        <v>23</v>
      </c>
      <c r="B79" s="48"/>
      <c r="C79" s="48"/>
      <c r="D79" s="48"/>
      <c r="E79" s="48"/>
      <c r="F79" s="49"/>
    </row>
    <row r="80" spans="1:11" s="50" customFormat="1" ht="12">
      <c r="A80" s="47" t="s">
        <v>47</v>
      </c>
      <c r="B80" s="48"/>
      <c r="C80" s="48"/>
      <c r="D80" s="48"/>
      <c r="E80" s="48"/>
      <c r="F80" s="49"/>
    </row>
    <row r="81" spans="1:6" s="50" customFormat="1" ht="12">
      <c r="A81" s="47" t="s">
        <v>206</v>
      </c>
      <c r="B81" s="48"/>
      <c r="C81" s="48"/>
      <c r="D81" s="48"/>
      <c r="E81" s="48"/>
      <c r="F81" s="49"/>
    </row>
    <row r="82" spans="1:6" s="50" customFormat="1" ht="12">
      <c r="A82" s="51" t="s">
        <v>35</v>
      </c>
      <c r="B82" s="48"/>
      <c r="C82" s="48"/>
      <c r="D82" s="48"/>
      <c r="E82" s="48"/>
      <c r="F82" s="49"/>
    </row>
    <row r="83" spans="1:6" s="50" customFormat="1" ht="12">
      <c r="A83" s="50" t="s">
        <v>208</v>
      </c>
    </row>
  </sheetData>
  <phoneticPr fontId="3" type="noConversion"/>
  <printOptions horizontalCentered="1"/>
  <pageMargins left="0.25" right="0.25" top="0.75" bottom="0.75" header="0.5" footer="0.5"/>
  <pageSetup scale="70" orientation="portrait" r:id="rId1"/>
  <headerFooter alignWithMargins="0"/>
  <ignoredErrors>
    <ignoredError sqref="F43:F44" formulaRange="1"/>
    <ignoredError sqref="F42 F69" formula="1" formulaRange="1"/>
    <ignoredError sqref="F67:F6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K82"/>
  <sheetViews>
    <sheetView showGridLines="0" zoomScaleNormal="100" workbookViewId="0">
      <selection sqref="A1:IV65536"/>
    </sheetView>
  </sheetViews>
  <sheetFormatPr defaultRowHeight="12.75"/>
  <cols>
    <col min="1" max="1" width="28.7109375" style="2" customWidth="1"/>
    <col min="2" max="3" width="12.42578125" style="2" customWidth="1"/>
    <col min="4" max="4" width="10.85546875" style="2" customWidth="1"/>
    <col min="5" max="5" width="12.42578125" style="2" customWidth="1"/>
    <col min="6" max="6" width="10.85546875" style="2" customWidth="1"/>
    <col min="7" max="8" width="12.42578125" style="2" customWidth="1"/>
    <col min="9" max="9" width="10.85546875" style="2" customWidth="1"/>
    <col min="10" max="10" width="12.42578125" style="2" customWidth="1"/>
    <col min="11" max="11" width="10.85546875" style="2" customWidth="1"/>
    <col min="12" max="16384" width="9.140625" style="2"/>
  </cols>
  <sheetData>
    <row r="1" spans="1:11">
      <c r="A1" s="1">
        <v>39666</v>
      </c>
    </row>
    <row r="2" spans="1:11">
      <c r="A2" s="3" t="s">
        <v>159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1" ht="13.5" thickBot="1">
      <c r="A3" s="6"/>
      <c r="B3" s="7"/>
      <c r="C3" s="7"/>
      <c r="D3" s="7"/>
      <c r="E3" s="7"/>
      <c r="F3" s="6"/>
    </row>
    <row r="4" spans="1:11" s="50" customFormat="1" thickTop="1">
      <c r="A4" s="8"/>
      <c r="B4" s="9" t="s">
        <v>0</v>
      </c>
      <c r="C4" s="10"/>
      <c r="D4" s="10"/>
      <c r="E4" s="10"/>
      <c r="F4" s="10"/>
      <c r="G4" s="9" t="s">
        <v>21</v>
      </c>
      <c r="H4" s="10"/>
      <c r="I4" s="10"/>
      <c r="J4" s="10"/>
      <c r="K4" s="10"/>
    </row>
    <row r="5" spans="1:11" s="50" customFormat="1" ht="12">
      <c r="A5" s="11" t="s">
        <v>1</v>
      </c>
      <c r="B5" s="12"/>
      <c r="C5" s="13" t="s">
        <v>25</v>
      </c>
      <c r="D5" s="13"/>
      <c r="E5" s="14" t="s">
        <v>2</v>
      </c>
      <c r="F5" s="15"/>
      <c r="G5" s="12"/>
      <c r="H5" s="13" t="s">
        <v>25</v>
      </c>
      <c r="I5" s="13"/>
      <c r="J5" s="14" t="s">
        <v>2</v>
      </c>
      <c r="K5" s="15"/>
    </row>
    <row r="6" spans="1:11" s="50" customFormat="1" ht="12">
      <c r="A6" s="16" t="s">
        <v>3</v>
      </c>
      <c r="B6" s="12" t="s">
        <v>4</v>
      </c>
      <c r="C6" s="12" t="s">
        <v>4</v>
      </c>
      <c r="D6" s="12" t="s">
        <v>204</v>
      </c>
      <c r="E6" s="12" t="s">
        <v>4</v>
      </c>
      <c r="F6" s="12" t="s">
        <v>204</v>
      </c>
      <c r="G6" s="12" t="s">
        <v>4</v>
      </c>
      <c r="H6" s="12" t="s">
        <v>4</v>
      </c>
      <c r="I6" s="12" t="s">
        <v>204</v>
      </c>
      <c r="J6" s="12" t="s">
        <v>4</v>
      </c>
      <c r="K6" s="12" t="s">
        <v>204</v>
      </c>
    </row>
    <row r="7" spans="1:11" s="50" customFormat="1" ht="12">
      <c r="A7" s="17"/>
      <c r="B7" s="18" t="s">
        <v>5</v>
      </c>
      <c r="C7" s="19" t="s">
        <v>5</v>
      </c>
      <c r="D7" s="20" t="s">
        <v>5</v>
      </c>
      <c r="E7" s="19" t="s">
        <v>5</v>
      </c>
      <c r="F7" s="20" t="s">
        <v>5</v>
      </c>
      <c r="G7" s="18" t="s">
        <v>5</v>
      </c>
      <c r="H7" s="19" t="s">
        <v>5</v>
      </c>
      <c r="I7" s="20" t="s">
        <v>5</v>
      </c>
      <c r="J7" s="19" t="s">
        <v>5</v>
      </c>
      <c r="K7" s="20" t="s">
        <v>5</v>
      </c>
    </row>
    <row r="8" spans="1:11" s="50" customFormat="1" ht="12">
      <c r="A8" s="22"/>
      <c r="B8" s="23"/>
      <c r="C8" s="23"/>
      <c r="D8" s="24"/>
      <c r="E8" s="23"/>
      <c r="F8" s="24"/>
      <c r="G8" s="25"/>
      <c r="H8" s="25"/>
      <c r="I8" s="25"/>
      <c r="J8" s="25"/>
      <c r="K8" s="26"/>
    </row>
    <row r="9" spans="1:11" s="50" customFormat="1" ht="12">
      <c r="A9" s="27" t="s">
        <v>6</v>
      </c>
      <c r="B9" s="62">
        <v>138394754</v>
      </c>
      <c r="C9" s="62">
        <v>49123555</v>
      </c>
      <c r="D9" s="63">
        <f>C9/B9</f>
        <v>0.35495243555257883</v>
      </c>
      <c r="E9" s="62">
        <v>86583732</v>
      </c>
      <c r="F9" s="63">
        <f>E9/B9</f>
        <v>0.6256287142213498</v>
      </c>
      <c r="G9" s="62">
        <v>53294930</v>
      </c>
      <c r="H9" s="62">
        <v>28934283</v>
      </c>
      <c r="I9" s="63">
        <f>H9/G9</f>
        <v>0.54290873447061472</v>
      </c>
      <c r="J9" s="62">
        <v>23562712</v>
      </c>
      <c r="K9" s="63">
        <f>J9/G9</f>
        <v>0.44211920345894068</v>
      </c>
    </row>
    <row r="10" spans="1:11" s="50" customFormat="1" ht="12">
      <c r="A10" s="30" t="s">
        <v>7</v>
      </c>
      <c r="B10" s="64">
        <v>2675594</v>
      </c>
      <c r="C10" s="64">
        <v>0</v>
      </c>
      <c r="D10" s="65" t="s">
        <v>34</v>
      </c>
      <c r="E10" s="64">
        <v>0</v>
      </c>
      <c r="F10" s="65" t="s">
        <v>34</v>
      </c>
      <c r="G10" s="64">
        <v>797892</v>
      </c>
      <c r="H10" s="64">
        <v>0</v>
      </c>
      <c r="I10" s="65" t="s">
        <v>34</v>
      </c>
      <c r="J10" s="64">
        <v>0</v>
      </c>
      <c r="K10" s="65" t="s">
        <v>34</v>
      </c>
    </row>
    <row r="11" spans="1:11" s="50" customFormat="1" ht="12">
      <c r="A11" s="30" t="s">
        <v>8</v>
      </c>
      <c r="B11" s="64">
        <v>11633370</v>
      </c>
      <c r="C11" s="64">
        <v>345274</v>
      </c>
      <c r="D11" s="65">
        <f>C11/B11</f>
        <v>2.9679619920968729E-2</v>
      </c>
      <c r="E11" s="64">
        <v>11287057</v>
      </c>
      <c r="F11" s="65">
        <f t="shared" ref="F11:F28" si="0">E11/B11</f>
        <v>0.97023106803961368</v>
      </c>
      <c r="G11" s="64">
        <v>742980</v>
      </c>
      <c r="H11" s="64">
        <v>87501</v>
      </c>
      <c r="I11" s="65">
        <f>H11/G11</f>
        <v>0.11777033029152871</v>
      </c>
      <c r="J11" s="64">
        <v>655479</v>
      </c>
      <c r="K11" s="65">
        <f t="shared" ref="K11:K28" si="1">J11/G11</f>
        <v>0.88222966970847128</v>
      </c>
    </row>
    <row r="12" spans="1:11" s="50" customFormat="1" ht="12">
      <c r="A12" s="30" t="s">
        <v>9</v>
      </c>
      <c r="B12" s="64">
        <v>11786747</v>
      </c>
      <c r="C12" s="64">
        <v>577704</v>
      </c>
      <c r="D12" s="65">
        <f t="shared" ref="D12:D28" si="2">C12/B12</f>
        <v>4.9013014362656634E-2</v>
      </c>
      <c r="E12" s="64">
        <v>11207720</v>
      </c>
      <c r="F12" s="65">
        <f t="shared" si="0"/>
        <v>0.95087474092724655</v>
      </c>
      <c r="G12" s="64">
        <v>1181314</v>
      </c>
      <c r="H12" s="64">
        <v>151687</v>
      </c>
      <c r="I12" s="65">
        <f t="shared" ref="I12:I28" si="3">H12/G12</f>
        <v>0.12840531814572587</v>
      </c>
      <c r="J12" s="64">
        <v>1029628</v>
      </c>
      <c r="K12" s="65">
        <f t="shared" si="1"/>
        <v>0.87159552836925658</v>
      </c>
    </row>
    <row r="13" spans="1:11" s="50" customFormat="1" ht="12">
      <c r="A13" s="30" t="s">
        <v>10</v>
      </c>
      <c r="B13" s="64">
        <v>11711680</v>
      </c>
      <c r="C13" s="64">
        <v>1029474</v>
      </c>
      <c r="D13" s="65">
        <f t="shared" si="2"/>
        <v>8.7901479548621542E-2</v>
      </c>
      <c r="E13" s="64">
        <v>10682206</v>
      </c>
      <c r="F13" s="65">
        <f t="shared" si="0"/>
        <v>0.9120985204513784</v>
      </c>
      <c r="G13" s="64">
        <v>1731597</v>
      </c>
      <c r="H13" s="64">
        <v>225476</v>
      </c>
      <c r="I13" s="65">
        <f t="shared" si="3"/>
        <v>0.13021274580632791</v>
      </c>
      <c r="J13" s="64">
        <v>1506121</v>
      </c>
      <c r="K13" s="65">
        <f t="shared" si="1"/>
        <v>0.86978725419367209</v>
      </c>
    </row>
    <row r="14" spans="1:11" s="50" customFormat="1" ht="12">
      <c r="A14" s="30" t="s">
        <v>11</v>
      </c>
      <c r="B14" s="64">
        <v>10937694</v>
      </c>
      <c r="C14" s="64">
        <v>1276531</v>
      </c>
      <c r="D14" s="65">
        <f t="shared" si="2"/>
        <v>0.11670933562412698</v>
      </c>
      <c r="E14" s="64">
        <v>9661065</v>
      </c>
      <c r="F14" s="65">
        <f t="shared" si="0"/>
        <v>0.88328170453479504</v>
      </c>
      <c r="G14" s="64">
        <v>2191926</v>
      </c>
      <c r="H14" s="64">
        <v>334553</v>
      </c>
      <c r="I14" s="65">
        <f t="shared" si="3"/>
        <v>0.15262969644048202</v>
      </c>
      <c r="J14" s="64">
        <v>1857373</v>
      </c>
      <c r="K14" s="65">
        <f t="shared" si="1"/>
        <v>0.84737030355951792</v>
      </c>
    </row>
    <row r="15" spans="1:11" s="50" customFormat="1" ht="12">
      <c r="A15" s="30" t="s">
        <v>12</v>
      </c>
      <c r="B15" s="64">
        <v>9912261</v>
      </c>
      <c r="C15" s="64">
        <v>1536608</v>
      </c>
      <c r="D15" s="65">
        <f t="shared" si="2"/>
        <v>0.1550209382097586</v>
      </c>
      <c r="E15" s="64">
        <v>8375654</v>
      </c>
      <c r="F15" s="65">
        <f t="shared" si="0"/>
        <v>0.84497916267539763</v>
      </c>
      <c r="G15" s="64">
        <v>2289462</v>
      </c>
      <c r="H15" s="64">
        <v>437856</v>
      </c>
      <c r="I15" s="65">
        <f t="shared" si="3"/>
        <v>0.19124842430230335</v>
      </c>
      <c r="J15" s="64">
        <v>1851606</v>
      </c>
      <c r="K15" s="65">
        <f t="shared" si="1"/>
        <v>0.80875157569769662</v>
      </c>
    </row>
    <row r="16" spans="1:11" s="50" customFormat="1" ht="12">
      <c r="A16" s="30" t="s">
        <v>13</v>
      </c>
      <c r="B16" s="64">
        <v>8749761</v>
      </c>
      <c r="C16" s="64">
        <v>1821779</v>
      </c>
      <c r="D16" s="65">
        <f t="shared" si="2"/>
        <v>0.20820900136586587</v>
      </c>
      <c r="E16" s="64">
        <v>6927002</v>
      </c>
      <c r="F16" s="65">
        <f t="shared" si="0"/>
        <v>0.79167899557485055</v>
      </c>
      <c r="G16" s="64">
        <v>2214262</v>
      </c>
      <c r="H16" s="64">
        <v>477392</v>
      </c>
      <c r="I16" s="65">
        <f t="shared" si="3"/>
        <v>0.21559869608926135</v>
      </c>
      <c r="J16" s="64">
        <v>1736870</v>
      </c>
      <c r="K16" s="65">
        <f t="shared" si="1"/>
        <v>0.7844013039107387</v>
      </c>
    </row>
    <row r="17" spans="1:11" s="50" customFormat="1" ht="12">
      <c r="A17" s="30" t="s">
        <v>14</v>
      </c>
      <c r="B17" s="64">
        <v>14151824</v>
      </c>
      <c r="C17" s="64">
        <v>4363179</v>
      </c>
      <c r="D17" s="65">
        <f t="shared" si="2"/>
        <v>0.30831212994169516</v>
      </c>
      <c r="E17" s="64">
        <v>9784646</v>
      </c>
      <c r="F17" s="65">
        <f t="shared" si="0"/>
        <v>0.69140529164297126</v>
      </c>
      <c r="G17" s="64">
        <v>4430880</v>
      </c>
      <c r="H17" s="64">
        <v>1252491</v>
      </c>
      <c r="I17" s="65">
        <f t="shared" si="3"/>
        <v>0.28267319358682702</v>
      </c>
      <c r="J17" s="64">
        <v>3178389</v>
      </c>
      <c r="K17" s="65">
        <f t="shared" si="1"/>
        <v>0.71732680641317303</v>
      </c>
    </row>
    <row r="18" spans="1:11" s="50" customFormat="1" ht="12">
      <c r="A18" s="30" t="s">
        <v>15</v>
      </c>
      <c r="B18" s="64">
        <v>10687193</v>
      </c>
      <c r="C18" s="64">
        <v>4546362</v>
      </c>
      <c r="D18" s="65">
        <f t="shared" si="2"/>
        <v>0.42540281624931825</v>
      </c>
      <c r="E18" s="64">
        <v>6140831</v>
      </c>
      <c r="F18" s="65">
        <f t="shared" si="0"/>
        <v>0.57459718375068181</v>
      </c>
      <c r="G18" s="64">
        <v>4349177</v>
      </c>
      <c r="H18" s="64">
        <v>1582623</v>
      </c>
      <c r="I18" s="65">
        <f t="shared" si="3"/>
        <v>0.36389022566798268</v>
      </c>
      <c r="J18" s="64">
        <v>2766554</v>
      </c>
      <c r="K18" s="65">
        <f t="shared" si="1"/>
        <v>0.63610977433201732</v>
      </c>
    </row>
    <row r="19" spans="1:11" s="50" customFormat="1" ht="12">
      <c r="A19" s="30" t="s">
        <v>16</v>
      </c>
      <c r="B19" s="64">
        <v>18854917</v>
      </c>
      <c r="C19" s="64">
        <v>10818922</v>
      </c>
      <c r="D19" s="65">
        <f t="shared" si="2"/>
        <v>0.57379844207216613</v>
      </c>
      <c r="E19" s="64">
        <v>8032741</v>
      </c>
      <c r="F19" s="65">
        <f t="shared" si="0"/>
        <v>0.42602897695068082</v>
      </c>
      <c r="G19" s="64">
        <v>11115519</v>
      </c>
      <c r="H19" s="64">
        <v>5889835</v>
      </c>
      <c r="I19" s="65">
        <f t="shared" si="3"/>
        <v>0.52987494331123897</v>
      </c>
      <c r="J19" s="64">
        <v>5225684</v>
      </c>
      <c r="K19" s="65">
        <f t="shared" si="1"/>
        <v>0.47012505668876098</v>
      </c>
    </row>
    <row r="20" spans="1:11" s="50" customFormat="1" ht="12">
      <c r="A20" s="33" t="s">
        <v>17</v>
      </c>
      <c r="B20" s="64">
        <v>11140408</v>
      </c>
      <c r="C20" s="64">
        <v>8297996</v>
      </c>
      <c r="D20" s="65">
        <f t="shared" si="2"/>
        <v>0.74485566417316129</v>
      </c>
      <c r="E20" s="64">
        <v>2842375</v>
      </c>
      <c r="F20" s="65">
        <f t="shared" si="0"/>
        <v>0.25514101458402599</v>
      </c>
      <c r="G20" s="64">
        <v>8638586</v>
      </c>
      <c r="H20" s="64">
        <v>6266135</v>
      </c>
      <c r="I20" s="65">
        <f t="shared" si="3"/>
        <v>0.72536581797067257</v>
      </c>
      <c r="J20" s="64">
        <v>2372451</v>
      </c>
      <c r="K20" s="65">
        <f t="shared" si="1"/>
        <v>0.27463418202932749</v>
      </c>
    </row>
    <row r="21" spans="1:11" s="50" customFormat="1" ht="12">
      <c r="A21" s="33" t="s">
        <v>18</v>
      </c>
      <c r="B21" s="64">
        <v>12088423</v>
      </c>
      <c r="C21" s="64">
        <v>10655930</v>
      </c>
      <c r="D21" s="65">
        <f t="shared" si="2"/>
        <v>0.88149876952518946</v>
      </c>
      <c r="E21" s="64">
        <v>1431428</v>
      </c>
      <c r="F21" s="65">
        <f t="shared" si="0"/>
        <v>0.11841312965305731</v>
      </c>
      <c r="G21" s="64">
        <v>10173366</v>
      </c>
      <c r="H21" s="64">
        <v>8952560</v>
      </c>
      <c r="I21" s="65">
        <f t="shared" si="3"/>
        <v>0.87999979554456209</v>
      </c>
      <c r="J21" s="64">
        <v>1220805</v>
      </c>
      <c r="K21" s="65">
        <f t="shared" si="1"/>
        <v>0.12000010615955427</v>
      </c>
    </row>
    <row r="22" spans="1:11" s="50" customFormat="1" ht="12">
      <c r="A22" s="33" t="s">
        <v>19</v>
      </c>
      <c r="B22" s="64">
        <v>3121485</v>
      </c>
      <c r="C22" s="64">
        <v>2962237</v>
      </c>
      <c r="D22" s="65">
        <f t="shared" si="2"/>
        <v>0.94898325636676129</v>
      </c>
      <c r="E22" s="64">
        <v>159232</v>
      </c>
      <c r="F22" s="65">
        <f t="shared" si="0"/>
        <v>5.1011617867777678E-2</v>
      </c>
      <c r="G22" s="64">
        <v>2646577</v>
      </c>
      <c r="H22" s="64">
        <v>2525334</v>
      </c>
      <c r="I22" s="65">
        <f t="shared" si="3"/>
        <v>0.95418875022340177</v>
      </c>
      <c r="J22" s="64">
        <v>121243</v>
      </c>
      <c r="K22" s="65">
        <f t="shared" si="1"/>
        <v>4.5811249776598222E-2</v>
      </c>
    </row>
    <row r="23" spans="1:11" s="50" customFormat="1" ht="12">
      <c r="A23" s="33" t="s">
        <v>20</v>
      </c>
      <c r="B23" s="64">
        <v>589306</v>
      </c>
      <c r="C23" s="64">
        <v>552797</v>
      </c>
      <c r="D23" s="65">
        <f t="shared" si="2"/>
        <v>0.93804746600238242</v>
      </c>
      <c r="E23" s="64">
        <v>36460</v>
      </c>
      <c r="F23" s="65">
        <f t="shared" si="0"/>
        <v>6.1869385344795406E-2</v>
      </c>
      <c r="G23" s="64">
        <v>498556</v>
      </c>
      <c r="H23" s="64">
        <v>470132</v>
      </c>
      <c r="I23" s="65">
        <f t="shared" si="3"/>
        <v>0.94298734745946289</v>
      </c>
      <c r="J23" s="64">
        <v>28381</v>
      </c>
      <c r="K23" s="65">
        <f t="shared" si="1"/>
        <v>5.6926403453172764E-2</v>
      </c>
    </row>
    <row r="24" spans="1:11" s="50" customFormat="1" ht="12">
      <c r="A24" s="33" t="s">
        <v>28</v>
      </c>
      <c r="B24" s="64">
        <v>150431</v>
      </c>
      <c r="C24" s="64">
        <v>142284</v>
      </c>
      <c r="D24" s="65">
        <f t="shared" si="2"/>
        <v>0.94584227984923319</v>
      </c>
      <c r="E24" s="64">
        <v>8145</v>
      </c>
      <c r="F24" s="65">
        <f t="shared" si="0"/>
        <v>5.4144425018779377E-2</v>
      </c>
      <c r="G24" s="64">
        <v>125990</v>
      </c>
      <c r="H24" s="64">
        <v>119382</v>
      </c>
      <c r="I24" s="65">
        <f t="shared" si="3"/>
        <v>0.94755139296769586</v>
      </c>
      <c r="J24" s="64">
        <v>6607</v>
      </c>
      <c r="K24" s="65">
        <f t="shared" si="1"/>
        <v>5.2440669894436069E-2</v>
      </c>
    </row>
    <row r="25" spans="1:11" s="50" customFormat="1" ht="12">
      <c r="A25" s="33" t="s">
        <v>29</v>
      </c>
      <c r="B25" s="64">
        <v>64007</v>
      </c>
      <c r="C25" s="64">
        <v>61068</v>
      </c>
      <c r="D25" s="65">
        <f t="shared" si="2"/>
        <v>0.9540831471557798</v>
      </c>
      <c r="E25" s="64">
        <v>2928</v>
      </c>
      <c r="F25" s="65">
        <f t="shared" si="0"/>
        <v>4.5744996640992394E-2</v>
      </c>
      <c r="G25" s="64">
        <v>53188</v>
      </c>
      <c r="H25" s="64">
        <v>50855</v>
      </c>
      <c r="I25" s="65">
        <f t="shared" si="3"/>
        <v>0.95613672256900051</v>
      </c>
      <c r="J25" s="64">
        <v>2333</v>
      </c>
      <c r="K25" s="65">
        <f t="shared" si="1"/>
        <v>4.3863277430999471E-2</v>
      </c>
    </row>
    <row r="26" spans="1:11" s="50" customFormat="1" ht="12">
      <c r="A26" s="33" t="s">
        <v>30</v>
      </c>
      <c r="B26" s="64">
        <v>98724</v>
      </c>
      <c r="C26" s="64">
        <v>95326</v>
      </c>
      <c r="D26" s="65">
        <f t="shared" si="2"/>
        <v>0.9655808111502775</v>
      </c>
      <c r="E26" s="64">
        <v>3396</v>
      </c>
      <c r="F26" s="65">
        <f t="shared" si="0"/>
        <v>3.4398930351282365E-2</v>
      </c>
      <c r="G26" s="64">
        <v>80316</v>
      </c>
      <c r="H26" s="64">
        <v>77759</v>
      </c>
      <c r="I26" s="65">
        <f t="shared" si="3"/>
        <v>0.96816325514218837</v>
      </c>
      <c r="J26" s="64">
        <v>2557</v>
      </c>
      <c r="K26" s="65">
        <f t="shared" si="1"/>
        <v>3.1836744857811641E-2</v>
      </c>
    </row>
    <row r="27" spans="1:11" s="50" customFormat="1" ht="12">
      <c r="A27" s="33" t="s">
        <v>31</v>
      </c>
      <c r="B27" s="64">
        <v>24975</v>
      </c>
      <c r="C27" s="64">
        <v>24348</v>
      </c>
      <c r="D27" s="65">
        <f t="shared" si="2"/>
        <v>0.97489489489489489</v>
      </c>
      <c r="E27" s="64">
        <v>627</v>
      </c>
      <c r="F27" s="65">
        <f t="shared" si="0"/>
        <v>2.5105105105105104E-2</v>
      </c>
      <c r="G27" s="64">
        <v>20494</v>
      </c>
      <c r="H27" s="64">
        <v>20018</v>
      </c>
      <c r="I27" s="65">
        <f t="shared" si="3"/>
        <v>0.97677368986044699</v>
      </c>
      <c r="J27" s="64">
        <v>477</v>
      </c>
      <c r="K27" s="65">
        <f t="shared" si="1"/>
        <v>2.3275104908753782E-2</v>
      </c>
    </row>
    <row r="28" spans="1:11" s="50" customFormat="1" thickBot="1">
      <c r="A28" s="33" t="s">
        <v>32</v>
      </c>
      <c r="B28" s="64">
        <v>15956</v>
      </c>
      <c r="C28" s="64">
        <v>15735</v>
      </c>
      <c r="D28" s="65">
        <f t="shared" si="2"/>
        <v>0.98614941087991981</v>
      </c>
      <c r="E28" s="64">
        <v>219</v>
      </c>
      <c r="F28" s="65">
        <f t="shared" si="0"/>
        <v>1.3725244422160943E-2</v>
      </c>
      <c r="G28" s="64">
        <v>12849</v>
      </c>
      <c r="H28" s="64">
        <v>12694</v>
      </c>
      <c r="I28" s="65">
        <f t="shared" si="3"/>
        <v>0.98793680442057752</v>
      </c>
      <c r="J28" s="64">
        <v>155</v>
      </c>
      <c r="K28" s="65">
        <f t="shared" si="1"/>
        <v>1.2063195579422523E-2</v>
      </c>
    </row>
    <row r="29" spans="1:11" s="50" customFormat="1" thickTop="1">
      <c r="A29" s="8"/>
      <c r="B29" s="9" t="s">
        <v>49</v>
      </c>
      <c r="C29" s="10"/>
      <c r="D29" s="10"/>
      <c r="E29" s="10"/>
      <c r="F29" s="10"/>
      <c r="G29" s="9" t="s">
        <v>53</v>
      </c>
      <c r="H29" s="10"/>
      <c r="I29" s="10"/>
      <c r="J29" s="10"/>
      <c r="K29" s="10"/>
    </row>
    <row r="30" spans="1:11" s="50" customFormat="1" ht="12">
      <c r="A30" s="11" t="s">
        <v>1</v>
      </c>
      <c r="B30" s="12"/>
      <c r="C30" s="13" t="s">
        <v>25</v>
      </c>
      <c r="D30" s="13"/>
      <c r="E30" s="14" t="s">
        <v>2</v>
      </c>
      <c r="F30" s="15"/>
      <c r="G30" s="12"/>
      <c r="H30" s="13" t="s">
        <v>25</v>
      </c>
      <c r="I30" s="13"/>
      <c r="J30" s="14" t="s">
        <v>2</v>
      </c>
      <c r="K30" s="15"/>
    </row>
    <row r="31" spans="1:11" s="50" customFormat="1" ht="12">
      <c r="A31" s="16" t="s">
        <v>3</v>
      </c>
      <c r="B31" s="12" t="s">
        <v>4</v>
      </c>
      <c r="C31" s="12" t="s">
        <v>4</v>
      </c>
      <c r="D31" s="12" t="s">
        <v>204</v>
      </c>
      <c r="E31" s="12" t="s">
        <v>4</v>
      </c>
      <c r="F31" s="12" t="s">
        <v>204</v>
      </c>
      <c r="G31" s="12" t="s">
        <v>4</v>
      </c>
      <c r="H31" s="12" t="s">
        <v>4</v>
      </c>
      <c r="I31" s="12" t="s">
        <v>204</v>
      </c>
      <c r="J31" s="12" t="s">
        <v>4</v>
      </c>
      <c r="K31" s="12" t="s">
        <v>204</v>
      </c>
    </row>
    <row r="32" spans="1:11" s="50" customFormat="1" ht="12">
      <c r="A32" s="17"/>
      <c r="B32" s="18" t="s">
        <v>5</v>
      </c>
      <c r="C32" s="19" t="s">
        <v>5</v>
      </c>
      <c r="D32" s="20" t="s">
        <v>5</v>
      </c>
      <c r="E32" s="19" t="s">
        <v>5</v>
      </c>
      <c r="F32" s="20" t="s">
        <v>5</v>
      </c>
      <c r="G32" s="18" t="s">
        <v>5</v>
      </c>
      <c r="H32" s="19" t="s">
        <v>5</v>
      </c>
      <c r="I32" s="20" t="s">
        <v>5</v>
      </c>
      <c r="J32" s="19" t="s">
        <v>5</v>
      </c>
      <c r="K32" s="20" t="s">
        <v>5</v>
      </c>
    </row>
    <row r="33" spans="1:11" s="50" customFormat="1" ht="12">
      <c r="A33" s="22"/>
      <c r="B33" s="25"/>
      <c r="C33" s="25"/>
      <c r="D33" s="25"/>
      <c r="E33" s="25"/>
      <c r="F33" s="26"/>
      <c r="G33" s="23"/>
      <c r="H33" s="23"/>
      <c r="I33" s="24"/>
      <c r="J33" s="23"/>
      <c r="K33" s="36"/>
    </row>
    <row r="34" spans="1:11" s="50" customFormat="1" ht="12">
      <c r="A34" s="27" t="s">
        <v>6</v>
      </c>
      <c r="B34" s="62">
        <v>2524941</v>
      </c>
      <c r="C34" s="62">
        <v>1193892</v>
      </c>
      <c r="D34" s="63">
        <f>C34/B34</f>
        <v>0.4728395633798968</v>
      </c>
      <c r="E34" s="62">
        <v>1253567</v>
      </c>
      <c r="F34" s="63">
        <f>E34/B34</f>
        <v>0.49647377899127149</v>
      </c>
      <c r="G34" s="62">
        <v>20669369</v>
      </c>
      <c r="H34" s="62">
        <v>4497298</v>
      </c>
      <c r="I34" s="63">
        <f>H34/G34</f>
        <v>0.21758274285005991</v>
      </c>
      <c r="J34" s="62">
        <v>16021055</v>
      </c>
      <c r="K34" s="63">
        <f>J34/G34</f>
        <v>0.77511098669727174</v>
      </c>
    </row>
    <row r="35" spans="1:11" s="50" customFormat="1" ht="12">
      <c r="A35" s="30" t="s">
        <v>7</v>
      </c>
      <c r="B35" s="64">
        <v>69397</v>
      </c>
      <c r="C35" s="64">
        <v>0</v>
      </c>
      <c r="D35" s="65" t="s">
        <v>34</v>
      </c>
      <c r="E35" s="64">
        <v>0</v>
      </c>
      <c r="F35" s="65" t="s">
        <v>34</v>
      </c>
      <c r="G35" s="64">
        <v>151015</v>
      </c>
      <c r="H35" s="64">
        <v>0</v>
      </c>
      <c r="I35" s="65" t="s">
        <v>34</v>
      </c>
      <c r="J35" s="64">
        <v>0</v>
      </c>
      <c r="K35" s="65" t="s">
        <v>34</v>
      </c>
    </row>
    <row r="36" spans="1:11" s="50" customFormat="1" ht="12">
      <c r="A36" s="30" t="s">
        <v>8</v>
      </c>
      <c r="B36" s="64">
        <v>122444</v>
      </c>
      <c r="C36" s="64">
        <v>16380</v>
      </c>
      <c r="D36" s="65">
        <f>C36/B36</f>
        <v>0.13377544020123486</v>
      </c>
      <c r="E36" s="64">
        <v>105664</v>
      </c>
      <c r="F36" s="65">
        <f t="shared" ref="F36:F43" si="4">E36/B36</f>
        <v>0.86295776028225146</v>
      </c>
      <c r="G36" s="64">
        <v>1037708</v>
      </c>
      <c r="H36" s="64">
        <v>28678</v>
      </c>
      <c r="I36" s="65">
        <f>H36/G36</f>
        <v>2.7635905283567245E-2</v>
      </c>
      <c r="J36" s="64">
        <v>1009030</v>
      </c>
      <c r="K36" s="65">
        <f t="shared" ref="K36:K52" si="5">J36/G36</f>
        <v>0.9723640947164327</v>
      </c>
    </row>
    <row r="37" spans="1:11" s="50" customFormat="1" ht="12">
      <c r="A37" s="30" t="s">
        <v>9</v>
      </c>
      <c r="B37" s="64">
        <v>137992</v>
      </c>
      <c r="C37" s="64">
        <v>26951</v>
      </c>
      <c r="D37" s="65">
        <f t="shared" ref="D37:D43" si="6">C37/B37</f>
        <v>0.19530842367673487</v>
      </c>
      <c r="E37" s="64">
        <v>109718</v>
      </c>
      <c r="F37" s="65">
        <f t="shared" si="4"/>
        <v>0.79510406400371036</v>
      </c>
      <c r="G37" s="64">
        <v>2091056</v>
      </c>
      <c r="H37" s="64">
        <v>56495</v>
      </c>
      <c r="I37" s="65">
        <f t="shared" ref="I37:I53" si="7">H37/G37</f>
        <v>2.7017449556587678E-2</v>
      </c>
      <c r="J37" s="64">
        <v>2034561</v>
      </c>
      <c r="K37" s="65">
        <f t="shared" si="5"/>
        <v>0.97298255044341231</v>
      </c>
    </row>
    <row r="38" spans="1:11" s="50" customFormat="1" ht="12">
      <c r="A38" s="30" t="s">
        <v>10</v>
      </c>
      <c r="B38" s="64">
        <v>185194</v>
      </c>
      <c r="C38" s="64">
        <v>38801</v>
      </c>
      <c r="D38" s="65">
        <f t="shared" si="6"/>
        <v>0.20951542706567167</v>
      </c>
      <c r="E38" s="64">
        <v>146393</v>
      </c>
      <c r="F38" s="65">
        <f t="shared" si="4"/>
        <v>0.79048457293432828</v>
      </c>
      <c r="G38" s="64">
        <v>2867684</v>
      </c>
      <c r="H38" s="64">
        <v>91416</v>
      </c>
      <c r="I38" s="65">
        <f t="shared" si="7"/>
        <v>3.1877989346106472E-2</v>
      </c>
      <c r="J38" s="64">
        <v>2776268</v>
      </c>
      <c r="K38" s="65">
        <f t="shared" si="5"/>
        <v>0.96812201065389347</v>
      </c>
    </row>
    <row r="39" spans="1:11" s="50" customFormat="1" ht="12">
      <c r="A39" s="30" t="s">
        <v>11</v>
      </c>
      <c r="B39" s="64">
        <v>218430</v>
      </c>
      <c r="C39" s="64">
        <v>40952</v>
      </c>
      <c r="D39" s="65">
        <f t="shared" si="6"/>
        <v>0.18748340429428192</v>
      </c>
      <c r="E39" s="64">
        <v>177475</v>
      </c>
      <c r="F39" s="65">
        <f t="shared" si="4"/>
        <v>0.81250286132857208</v>
      </c>
      <c r="G39" s="64">
        <v>2720570</v>
      </c>
      <c r="H39" s="64">
        <v>160600</v>
      </c>
      <c r="I39" s="65">
        <f t="shared" si="7"/>
        <v>5.9031747023601672E-2</v>
      </c>
      <c r="J39" s="64">
        <v>2559970</v>
      </c>
      <c r="K39" s="65">
        <f t="shared" si="5"/>
        <v>0.9409682529763983</v>
      </c>
    </row>
    <row r="40" spans="1:11" s="50" customFormat="1" ht="12">
      <c r="A40" s="30" t="s">
        <v>12</v>
      </c>
      <c r="B40" s="64">
        <v>223598</v>
      </c>
      <c r="C40" s="64">
        <v>70356</v>
      </c>
      <c r="D40" s="65">
        <f t="shared" si="6"/>
        <v>0.31465397722698774</v>
      </c>
      <c r="E40" s="64">
        <v>153243</v>
      </c>
      <c r="F40" s="65">
        <f t="shared" si="4"/>
        <v>0.68535049508492918</v>
      </c>
      <c r="G40" s="64">
        <v>2596441</v>
      </c>
      <c r="H40" s="64">
        <v>267871</v>
      </c>
      <c r="I40" s="65">
        <f t="shared" si="7"/>
        <v>0.1031685295371626</v>
      </c>
      <c r="J40" s="64">
        <v>2328570</v>
      </c>
      <c r="K40" s="65">
        <f t="shared" si="5"/>
        <v>0.8968314704628374</v>
      </c>
    </row>
    <row r="41" spans="1:11" s="50" customFormat="1" ht="12">
      <c r="A41" s="30" t="s">
        <v>13</v>
      </c>
      <c r="B41" s="64">
        <v>236600</v>
      </c>
      <c r="C41" s="64">
        <v>77484</v>
      </c>
      <c r="D41" s="65">
        <f t="shared" si="6"/>
        <v>0.32748943364327981</v>
      </c>
      <c r="E41" s="64">
        <v>158137</v>
      </c>
      <c r="F41" s="65">
        <f t="shared" si="4"/>
        <v>0.66837278106508879</v>
      </c>
      <c r="G41" s="64">
        <v>2089934</v>
      </c>
      <c r="H41" s="64">
        <v>350262</v>
      </c>
      <c r="I41" s="65">
        <f t="shared" si="7"/>
        <v>0.16759476615051003</v>
      </c>
      <c r="J41" s="64">
        <v>1739672</v>
      </c>
      <c r="K41" s="65">
        <f t="shared" si="5"/>
        <v>0.83240523384948995</v>
      </c>
    </row>
    <row r="42" spans="1:11" s="50" customFormat="1" ht="12">
      <c r="A42" s="30" t="s">
        <v>14</v>
      </c>
      <c r="B42" s="64">
        <v>413915</v>
      </c>
      <c r="C42" s="64">
        <v>204516</v>
      </c>
      <c r="D42" s="65">
        <f t="shared" si="6"/>
        <v>0.49410144594904754</v>
      </c>
      <c r="E42" s="64">
        <v>206399</v>
      </c>
      <c r="F42" s="65">
        <f t="shared" si="4"/>
        <v>0.49865068915115424</v>
      </c>
      <c r="G42" s="64">
        <v>2692596</v>
      </c>
      <c r="H42" s="64">
        <v>806356</v>
      </c>
      <c r="I42" s="65">
        <f t="shared" si="7"/>
        <v>0.29947158801394641</v>
      </c>
      <c r="J42" s="64">
        <v>1886240</v>
      </c>
      <c r="K42" s="65">
        <f t="shared" si="5"/>
        <v>0.70052841198605365</v>
      </c>
    </row>
    <row r="43" spans="1:11" s="50" customFormat="1" ht="12">
      <c r="A43" s="30" t="s">
        <v>15</v>
      </c>
      <c r="B43" s="64">
        <v>300619</v>
      </c>
      <c r="C43" s="64">
        <v>205107</v>
      </c>
      <c r="D43" s="65">
        <f t="shared" si="6"/>
        <v>0.68228222434377073</v>
      </c>
      <c r="E43" s="64">
        <v>95512</v>
      </c>
      <c r="F43" s="65">
        <f t="shared" si="4"/>
        <v>0.31771777565622933</v>
      </c>
      <c r="G43" s="64">
        <v>1646100</v>
      </c>
      <c r="H43" s="64">
        <v>731761</v>
      </c>
      <c r="I43" s="65">
        <f t="shared" si="7"/>
        <v>0.44454225138205455</v>
      </c>
      <c r="J43" s="64">
        <v>914338</v>
      </c>
      <c r="K43" s="65">
        <f t="shared" si="5"/>
        <v>0.55545714112143851</v>
      </c>
    </row>
    <row r="44" spans="1:11" s="50" customFormat="1" ht="12">
      <c r="A44" s="30" t="s">
        <v>16</v>
      </c>
      <c r="B44" s="64" t="s">
        <v>161</v>
      </c>
      <c r="C44" s="64" t="s">
        <v>163</v>
      </c>
      <c r="D44" s="65" t="s">
        <v>165</v>
      </c>
      <c r="E44" s="64">
        <v>75551</v>
      </c>
      <c r="F44" s="65" t="s">
        <v>128</v>
      </c>
      <c r="G44" s="64">
        <v>1837265</v>
      </c>
      <c r="H44" s="64">
        <v>1193506</v>
      </c>
      <c r="I44" s="65">
        <f t="shared" si="7"/>
        <v>0.64961015422380552</v>
      </c>
      <c r="J44" s="64">
        <v>643759</v>
      </c>
      <c r="K44" s="65">
        <f t="shared" si="5"/>
        <v>0.35038984577619453</v>
      </c>
    </row>
    <row r="45" spans="1:11" s="50" customFormat="1" ht="12">
      <c r="A45" s="33" t="s">
        <v>17</v>
      </c>
      <c r="B45" s="64" t="s">
        <v>51</v>
      </c>
      <c r="C45" s="64" t="s">
        <v>51</v>
      </c>
      <c r="D45" s="64" t="s">
        <v>51</v>
      </c>
      <c r="E45" s="64">
        <v>12975</v>
      </c>
      <c r="F45" s="64" t="s">
        <v>51</v>
      </c>
      <c r="G45" s="64">
        <v>516754</v>
      </c>
      <c r="H45" s="64">
        <v>420738</v>
      </c>
      <c r="I45" s="65">
        <f t="shared" si="7"/>
        <v>0.81419398785495611</v>
      </c>
      <c r="J45" s="64">
        <v>96016</v>
      </c>
      <c r="K45" s="65">
        <f t="shared" si="5"/>
        <v>0.18580601214504386</v>
      </c>
    </row>
    <row r="46" spans="1:11" s="50" customFormat="1" ht="12">
      <c r="A46" s="33" t="s">
        <v>18</v>
      </c>
      <c r="B46" s="64" t="s">
        <v>51</v>
      </c>
      <c r="C46" s="64" t="s">
        <v>51</v>
      </c>
      <c r="D46" s="64" t="s">
        <v>51</v>
      </c>
      <c r="E46" s="64">
        <v>9803</v>
      </c>
      <c r="F46" s="64" t="s">
        <v>51</v>
      </c>
      <c r="G46" s="64">
        <v>333837</v>
      </c>
      <c r="H46" s="64">
        <v>308931</v>
      </c>
      <c r="I46" s="65">
        <f t="shared" si="7"/>
        <v>0.92539472856513805</v>
      </c>
      <c r="J46" s="64">
        <v>24906</v>
      </c>
      <c r="K46" s="65">
        <f t="shared" si="5"/>
        <v>7.4605271434861925E-2</v>
      </c>
    </row>
    <row r="47" spans="1:11" s="50" customFormat="1" ht="12">
      <c r="A47" s="33" t="s">
        <v>19</v>
      </c>
      <c r="B47" s="64" t="s">
        <v>162</v>
      </c>
      <c r="C47" s="64" t="s">
        <v>164</v>
      </c>
      <c r="D47" s="65" t="s">
        <v>166</v>
      </c>
      <c r="E47" s="64">
        <v>1851</v>
      </c>
      <c r="F47" s="65" t="s">
        <v>119</v>
      </c>
      <c r="G47" s="64">
        <v>68452</v>
      </c>
      <c r="H47" s="64">
        <v>62447</v>
      </c>
      <c r="I47" s="65">
        <f t="shared" si="7"/>
        <v>0.91227429439607322</v>
      </c>
      <c r="J47" s="64">
        <v>6004</v>
      </c>
      <c r="K47" s="65">
        <f t="shared" si="5"/>
        <v>8.7711096826973645E-2</v>
      </c>
    </row>
    <row r="48" spans="1:11" s="50" customFormat="1" ht="12">
      <c r="A48" s="33" t="s">
        <v>20</v>
      </c>
      <c r="B48" s="64" t="s">
        <v>51</v>
      </c>
      <c r="C48" s="64" t="s">
        <v>51</v>
      </c>
      <c r="D48" s="64" t="s">
        <v>51</v>
      </c>
      <c r="E48" s="64">
        <v>609</v>
      </c>
      <c r="F48" s="64" t="s">
        <v>51</v>
      </c>
      <c r="G48" s="64">
        <v>13175</v>
      </c>
      <c r="H48" s="64">
        <v>11848</v>
      </c>
      <c r="I48" s="65">
        <f t="shared" si="7"/>
        <v>0.89927893738140419</v>
      </c>
      <c r="J48" s="64">
        <v>1327</v>
      </c>
      <c r="K48" s="65">
        <f t="shared" si="5"/>
        <v>0.10072106261859583</v>
      </c>
    </row>
    <row r="49" spans="1:11" s="50" customFormat="1" ht="12">
      <c r="A49" s="33" t="s">
        <v>28</v>
      </c>
      <c r="B49" s="64" t="s">
        <v>51</v>
      </c>
      <c r="C49" s="64" t="s">
        <v>51</v>
      </c>
      <c r="D49" s="64" t="s">
        <v>51</v>
      </c>
      <c r="E49" s="64">
        <v>94</v>
      </c>
      <c r="F49" s="64" t="s">
        <v>51</v>
      </c>
      <c r="G49" s="64">
        <v>2741</v>
      </c>
      <c r="H49" s="64">
        <v>2596</v>
      </c>
      <c r="I49" s="65">
        <f t="shared" si="7"/>
        <v>0.94709959868661076</v>
      </c>
      <c r="J49" s="64">
        <v>145</v>
      </c>
      <c r="K49" s="65">
        <f t="shared" si="5"/>
        <v>5.2900401313389273E-2</v>
      </c>
    </row>
    <row r="50" spans="1:11" s="50" customFormat="1" ht="12">
      <c r="A50" s="33" t="s">
        <v>29</v>
      </c>
      <c r="B50" s="64" t="s">
        <v>51</v>
      </c>
      <c r="C50" s="64" t="s">
        <v>51</v>
      </c>
      <c r="D50" s="64" t="s">
        <v>51</v>
      </c>
      <c r="E50" s="64">
        <v>44</v>
      </c>
      <c r="F50" s="64" t="s">
        <v>51</v>
      </c>
      <c r="G50" s="64">
        <v>1257</v>
      </c>
      <c r="H50" s="64">
        <v>1162</v>
      </c>
      <c r="I50" s="65">
        <f t="shared" si="7"/>
        <v>0.92442322991249004</v>
      </c>
      <c r="J50" s="64">
        <v>95</v>
      </c>
      <c r="K50" s="65">
        <f t="shared" si="5"/>
        <v>7.5576770087509945E-2</v>
      </c>
    </row>
    <row r="51" spans="1:11" s="50" customFormat="1" ht="12">
      <c r="A51" s="33" t="s">
        <v>30</v>
      </c>
      <c r="B51" s="64" t="s">
        <v>51</v>
      </c>
      <c r="C51" s="64" t="s">
        <v>51</v>
      </c>
      <c r="D51" s="64" t="s">
        <v>51</v>
      </c>
      <c r="E51" s="64">
        <v>84</v>
      </c>
      <c r="F51" s="64" t="s">
        <v>51</v>
      </c>
      <c r="G51" s="64">
        <v>1999</v>
      </c>
      <c r="H51" s="64">
        <v>1866</v>
      </c>
      <c r="I51" s="65">
        <f t="shared" si="7"/>
        <v>0.93346673336668329</v>
      </c>
      <c r="J51" s="64">
        <v>133</v>
      </c>
      <c r="K51" s="65">
        <f t="shared" si="5"/>
        <v>6.6533266633316657E-2</v>
      </c>
    </row>
    <row r="52" spans="1:11" s="50" customFormat="1" ht="12">
      <c r="A52" s="33" t="s">
        <v>31</v>
      </c>
      <c r="B52" s="64" t="s">
        <v>51</v>
      </c>
      <c r="C52" s="64" t="s">
        <v>51</v>
      </c>
      <c r="D52" s="64" t="s">
        <v>51</v>
      </c>
      <c r="E52" s="64">
        <v>10</v>
      </c>
      <c r="F52" s="64" t="s">
        <v>51</v>
      </c>
      <c r="G52" s="64">
        <v>451</v>
      </c>
      <c r="H52" s="64">
        <v>436</v>
      </c>
      <c r="I52" s="65">
        <f t="shared" si="7"/>
        <v>0.96674057649667411</v>
      </c>
      <c r="J52" s="64">
        <v>15</v>
      </c>
      <c r="K52" s="65">
        <f t="shared" si="5"/>
        <v>3.325942350332594E-2</v>
      </c>
    </row>
    <row r="53" spans="1:11" s="50" customFormat="1" thickBot="1">
      <c r="A53" s="38" t="s">
        <v>32</v>
      </c>
      <c r="B53" s="64" t="s">
        <v>51</v>
      </c>
      <c r="C53" s="64" t="s">
        <v>51</v>
      </c>
      <c r="D53" s="64" t="s">
        <v>51</v>
      </c>
      <c r="E53" s="64">
        <v>8</v>
      </c>
      <c r="F53" s="64" t="s">
        <v>51</v>
      </c>
      <c r="G53" s="68">
        <v>333</v>
      </c>
      <c r="H53" s="68">
        <v>328</v>
      </c>
      <c r="I53" s="69">
        <f t="shared" si="7"/>
        <v>0.98498498498498499</v>
      </c>
      <c r="J53" s="68" t="s">
        <v>108</v>
      </c>
      <c r="K53" s="69" t="s">
        <v>167</v>
      </c>
    </row>
    <row r="54" spans="1:11" s="50" customFormat="1" thickTop="1">
      <c r="A54" s="8"/>
      <c r="B54" s="9" t="s">
        <v>71</v>
      </c>
      <c r="C54" s="10"/>
      <c r="D54" s="10"/>
      <c r="E54" s="10"/>
      <c r="F54" s="10"/>
      <c r="G54" s="9" t="s">
        <v>22</v>
      </c>
      <c r="H54" s="10"/>
      <c r="I54" s="10"/>
      <c r="J54" s="10"/>
      <c r="K54" s="10"/>
    </row>
    <row r="55" spans="1:11" s="50" customFormat="1" ht="12">
      <c r="A55" s="11" t="s">
        <v>1</v>
      </c>
      <c r="B55" s="12"/>
      <c r="C55" s="13" t="s">
        <v>25</v>
      </c>
      <c r="D55" s="13"/>
      <c r="E55" s="14" t="s">
        <v>2</v>
      </c>
      <c r="F55" s="15"/>
      <c r="G55" s="12"/>
      <c r="H55" s="13" t="s">
        <v>25</v>
      </c>
      <c r="I55" s="13"/>
      <c r="J55" s="14" t="s">
        <v>2</v>
      </c>
      <c r="K55" s="15"/>
    </row>
    <row r="56" spans="1:11" s="50" customFormat="1" ht="12">
      <c r="A56" s="16" t="s">
        <v>3</v>
      </c>
      <c r="B56" s="12" t="s">
        <v>4</v>
      </c>
      <c r="C56" s="12" t="s">
        <v>4</v>
      </c>
      <c r="D56" s="12" t="s">
        <v>204</v>
      </c>
      <c r="E56" s="12" t="s">
        <v>4</v>
      </c>
      <c r="F56" s="12" t="s">
        <v>204</v>
      </c>
      <c r="G56" s="12" t="s">
        <v>4</v>
      </c>
      <c r="H56" s="12" t="s">
        <v>4</v>
      </c>
      <c r="I56" s="12" t="s">
        <v>204</v>
      </c>
      <c r="J56" s="12" t="s">
        <v>4</v>
      </c>
      <c r="K56" s="12" t="s">
        <v>204</v>
      </c>
    </row>
    <row r="57" spans="1:11" s="50" customFormat="1" ht="12">
      <c r="A57" s="17"/>
      <c r="B57" s="18" t="s">
        <v>5</v>
      </c>
      <c r="C57" s="19" t="s">
        <v>5</v>
      </c>
      <c r="D57" s="20" t="s">
        <v>5</v>
      </c>
      <c r="E57" s="19" t="s">
        <v>5</v>
      </c>
      <c r="F57" s="20" t="s">
        <v>5</v>
      </c>
      <c r="G57" s="18" t="s">
        <v>5</v>
      </c>
      <c r="H57" s="19" t="s">
        <v>5</v>
      </c>
      <c r="I57" s="20" t="s">
        <v>5</v>
      </c>
      <c r="J57" s="19" t="s">
        <v>5</v>
      </c>
      <c r="K57" s="20" t="s">
        <v>5</v>
      </c>
    </row>
    <row r="58" spans="1:11" s="50" customFormat="1" ht="12">
      <c r="A58" s="22"/>
      <c r="B58" s="25"/>
      <c r="C58" s="25"/>
      <c r="D58" s="25"/>
      <c r="E58" s="25"/>
      <c r="F58" s="25"/>
      <c r="G58" s="25"/>
      <c r="H58" s="25"/>
      <c r="I58" s="25"/>
      <c r="J58" s="25"/>
      <c r="K58" s="26"/>
    </row>
    <row r="59" spans="1:11" s="50" customFormat="1" ht="12">
      <c r="A59" s="27" t="s">
        <v>6</v>
      </c>
      <c r="B59" s="62">
        <v>74771</v>
      </c>
      <c r="C59" s="62">
        <v>22174</v>
      </c>
      <c r="D59" s="63">
        <f>C59/B59</f>
        <v>0.29655882628291719</v>
      </c>
      <c r="E59" s="62">
        <v>50801</v>
      </c>
      <c r="F59" s="63">
        <f>E59/B59</f>
        <v>0.67942116596006474</v>
      </c>
      <c r="G59" s="62">
        <v>61830743</v>
      </c>
      <c r="H59" s="62">
        <v>14475908</v>
      </c>
      <c r="I59" s="63">
        <f>H59/G59</f>
        <v>0.23412152753849327</v>
      </c>
      <c r="J59" s="62">
        <v>45695598</v>
      </c>
      <c r="K59" s="63">
        <f>J59/G59</f>
        <v>0.73904332671532025</v>
      </c>
    </row>
    <row r="60" spans="1:11" s="50" customFormat="1" ht="12">
      <c r="A60" s="30" t="s">
        <v>7</v>
      </c>
      <c r="B60" s="64">
        <v>1796</v>
      </c>
      <c r="C60" s="64">
        <v>0</v>
      </c>
      <c r="D60" s="65" t="s">
        <v>34</v>
      </c>
      <c r="E60" s="64">
        <v>0</v>
      </c>
      <c r="F60" s="65" t="s">
        <v>34</v>
      </c>
      <c r="G60" s="64">
        <v>1655493</v>
      </c>
      <c r="H60" s="64">
        <v>0</v>
      </c>
      <c r="I60" s="65" t="s">
        <v>34</v>
      </c>
      <c r="J60" s="64">
        <v>0</v>
      </c>
      <c r="K60" s="65" t="s">
        <v>34</v>
      </c>
    </row>
    <row r="61" spans="1:11" s="50" customFormat="1" ht="12">
      <c r="A61" s="30" t="s">
        <v>8</v>
      </c>
      <c r="B61" s="64" t="s">
        <v>197</v>
      </c>
      <c r="C61" s="64" t="s">
        <v>188</v>
      </c>
      <c r="D61" s="65" t="s">
        <v>185</v>
      </c>
      <c r="E61" s="64" t="s">
        <v>174</v>
      </c>
      <c r="F61" s="65" t="s">
        <v>171</v>
      </c>
      <c r="G61" s="64">
        <v>9722639</v>
      </c>
      <c r="H61" s="64">
        <v>211055</v>
      </c>
      <c r="I61" s="65">
        <f>H61/G61</f>
        <v>2.1707583712611361E-2</v>
      </c>
      <c r="J61" s="64">
        <v>9510946</v>
      </c>
      <c r="K61" s="65">
        <f t="shared" ref="K61:K78" si="8">J61/G61</f>
        <v>0.97822679624328335</v>
      </c>
    </row>
    <row r="62" spans="1:11" s="50" customFormat="1" ht="12">
      <c r="A62" s="30" t="s">
        <v>9</v>
      </c>
      <c r="B62" s="64" t="s">
        <v>198</v>
      </c>
      <c r="C62" s="64" t="s">
        <v>189</v>
      </c>
      <c r="D62" s="65" t="s">
        <v>186</v>
      </c>
      <c r="E62" s="64" t="s">
        <v>175</v>
      </c>
      <c r="F62" s="65" t="s">
        <v>172</v>
      </c>
      <c r="G62" s="64">
        <v>8371796</v>
      </c>
      <c r="H62" s="64">
        <v>341284</v>
      </c>
      <c r="I62" s="65">
        <f t="shared" ref="I62:I78" si="9">H62/G62</f>
        <v>4.0765924062172561E-2</v>
      </c>
      <c r="J62" s="64">
        <v>8030512</v>
      </c>
      <c r="K62" s="65">
        <f t="shared" si="8"/>
        <v>0.95923407593782739</v>
      </c>
    </row>
    <row r="63" spans="1:11" s="50" customFormat="1" ht="12">
      <c r="A63" s="30" t="s">
        <v>10</v>
      </c>
      <c r="B63" s="64" t="s">
        <v>199</v>
      </c>
      <c r="C63" s="64" t="s">
        <v>190</v>
      </c>
      <c r="D63" s="65" t="s">
        <v>187</v>
      </c>
      <c r="E63" s="64" t="s">
        <v>176</v>
      </c>
      <c r="F63" s="65" t="s">
        <v>173</v>
      </c>
      <c r="G63" s="64">
        <v>6919612</v>
      </c>
      <c r="H63" s="64">
        <v>673131</v>
      </c>
      <c r="I63" s="65">
        <f t="shared" si="9"/>
        <v>9.7278720251944756E-2</v>
      </c>
      <c r="J63" s="64">
        <v>6246482</v>
      </c>
      <c r="K63" s="65">
        <f t="shared" si="8"/>
        <v>0.90272142426482871</v>
      </c>
    </row>
    <row r="64" spans="1:11" s="50" customFormat="1" ht="12">
      <c r="A64" s="30" t="s">
        <v>11</v>
      </c>
      <c r="B64" s="64">
        <v>8803</v>
      </c>
      <c r="C64" s="64">
        <v>2302</v>
      </c>
      <c r="D64" s="65">
        <f>C64/B64</f>
        <v>0.26150176076337611</v>
      </c>
      <c r="E64" s="64">
        <v>6501</v>
      </c>
      <c r="F64" s="65">
        <f>E64/B64</f>
        <v>0.73849823923662383</v>
      </c>
      <c r="G64" s="64">
        <v>5797965</v>
      </c>
      <c r="H64" s="64">
        <v>738125</v>
      </c>
      <c r="I64" s="65">
        <f t="shared" si="9"/>
        <v>0.12730759844186709</v>
      </c>
      <c r="J64" s="64">
        <v>5059745</v>
      </c>
      <c r="K64" s="65">
        <f t="shared" si="8"/>
        <v>0.87267601649889226</v>
      </c>
    </row>
    <row r="65" spans="1:11" s="50" customFormat="1" ht="12">
      <c r="A65" s="30" t="s">
        <v>12</v>
      </c>
      <c r="B65" s="64" t="s">
        <v>180</v>
      </c>
      <c r="C65" s="64">
        <v>0</v>
      </c>
      <c r="D65" s="65">
        <v>0</v>
      </c>
      <c r="E65" s="64" t="s">
        <v>180</v>
      </c>
      <c r="F65" s="65" t="s">
        <v>78</v>
      </c>
      <c r="G65" s="64">
        <v>4799096</v>
      </c>
      <c r="H65" s="64">
        <v>760526</v>
      </c>
      <c r="I65" s="65">
        <f t="shared" si="9"/>
        <v>0.15847276237024641</v>
      </c>
      <c r="J65" s="64">
        <v>4038571</v>
      </c>
      <c r="K65" s="65">
        <f t="shared" si="8"/>
        <v>0.84152744600233043</v>
      </c>
    </row>
    <row r="66" spans="1:11" s="50" customFormat="1" ht="12">
      <c r="A66" s="30" t="s">
        <v>13</v>
      </c>
      <c r="B66" s="64" t="s">
        <v>200</v>
      </c>
      <c r="C66" s="64" t="s">
        <v>194</v>
      </c>
      <c r="D66" s="65" t="s">
        <v>191</v>
      </c>
      <c r="E66" s="64" t="s">
        <v>181</v>
      </c>
      <c r="F66" s="65" t="s">
        <v>126</v>
      </c>
      <c r="G66" s="64">
        <v>4203307</v>
      </c>
      <c r="H66" s="64">
        <v>915633</v>
      </c>
      <c r="I66" s="65">
        <f t="shared" si="9"/>
        <v>0.21783633696039809</v>
      </c>
      <c r="J66" s="64">
        <v>3287674</v>
      </c>
      <c r="K66" s="65">
        <f t="shared" si="8"/>
        <v>0.78216366303960194</v>
      </c>
    </row>
    <row r="67" spans="1:11" s="50" customFormat="1" ht="12">
      <c r="A67" s="30" t="s">
        <v>14</v>
      </c>
      <c r="B67" s="64" t="s">
        <v>201</v>
      </c>
      <c r="C67" s="64" t="s">
        <v>195</v>
      </c>
      <c r="D67" s="65" t="s">
        <v>192</v>
      </c>
      <c r="E67" s="64" t="s">
        <v>182</v>
      </c>
      <c r="F67" s="65" t="s">
        <v>177</v>
      </c>
      <c r="G67" s="64">
        <v>6606133</v>
      </c>
      <c r="H67" s="64">
        <v>2098798</v>
      </c>
      <c r="I67" s="65">
        <f t="shared" si="9"/>
        <v>0.31770447249548261</v>
      </c>
      <c r="J67" s="64">
        <v>4506335</v>
      </c>
      <c r="K67" s="65">
        <f t="shared" si="8"/>
        <v>0.68214415301659836</v>
      </c>
    </row>
    <row r="68" spans="1:11" s="50" customFormat="1" ht="12">
      <c r="A68" s="30" t="s">
        <v>15</v>
      </c>
      <c r="B68" s="64" t="s">
        <v>202</v>
      </c>
      <c r="C68" s="64" t="s">
        <v>196</v>
      </c>
      <c r="D68" s="65" t="s">
        <v>193</v>
      </c>
      <c r="E68" s="64" t="s">
        <v>183</v>
      </c>
      <c r="F68" s="65" t="s">
        <v>179</v>
      </c>
      <c r="G68" s="64">
        <v>4386324</v>
      </c>
      <c r="H68" s="64">
        <v>2025518</v>
      </c>
      <c r="I68" s="65">
        <f t="shared" si="9"/>
        <v>0.46178029712351393</v>
      </c>
      <c r="J68" s="64">
        <v>2360805</v>
      </c>
      <c r="K68" s="65">
        <f t="shared" si="8"/>
        <v>0.53821947489515143</v>
      </c>
    </row>
    <row r="69" spans="1:11" s="50" customFormat="1" ht="12">
      <c r="A69" s="30" t="s">
        <v>16</v>
      </c>
      <c r="B69" s="64" t="s">
        <v>169</v>
      </c>
      <c r="C69" s="64" t="s">
        <v>170</v>
      </c>
      <c r="D69" s="65" t="s">
        <v>168</v>
      </c>
      <c r="E69" s="64">
        <v>7249</v>
      </c>
      <c r="F69" s="65" t="s">
        <v>178</v>
      </c>
      <c r="G69" s="64">
        <v>5528047</v>
      </c>
      <c r="H69" s="64">
        <v>3445551</v>
      </c>
      <c r="I69" s="65">
        <f t="shared" si="9"/>
        <v>0.62328540260240195</v>
      </c>
      <c r="J69" s="64">
        <v>2080499</v>
      </c>
      <c r="K69" s="65">
        <f t="shared" si="8"/>
        <v>0.37635334866002407</v>
      </c>
    </row>
    <row r="70" spans="1:11" s="50" customFormat="1" ht="12">
      <c r="A70" s="33" t="s">
        <v>17</v>
      </c>
      <c r="B70" s="64" t="s">
        <v>51</v>
      </c>
      <c r="C70" s="64" t="s">
        <v>51</v>
      </c>
      <c r="D70" s="64" t="s">
        <v>51</v>
      </c>
      <c r="E70" s="64" t="s">
        <v>184</v>
      </c>
      <c r="F70" s="65" t="s">
        <v>51</v>
      </c>
      <c r="G70" s="64">
        <v>1862928</v>
      </c>
      <c r="H70" s="64">
        <v>1503627</v>
      </c>
      <c r="I70" s="65">
        <f t="shared" si="9"/>
        <v>0.80713103243925688</v>
      </c>
      <c r="J70" s="64">
        <v>359289</v>
      </c>
      <c r="K70" s="65">
        <f t="shared" si="8"/>
        <v>0.19286252608796475</v>
      </c>
    </row>
    <row r="71" spans="1:11" s="50" customFormat="1" ht="12">
      <c r="A71" s="33" t="s">
        <v>18</v>
      </c>
      <c r="B71" s="64" t="s">
        <v>51</v>
      </c>
      <c r="C71" s="64" t="s">
        <v>51</v>
      </c>
      <c r="D71" s="64" t="s">
        <v>51</v>
      </c>
      <c r="E71" s="64">
        <v>0</v>
      </c>
      <c r="F71" s="65">
        <v>0</v>
      </c>
      <c r="G71" s="64">
        <v>1486770</v>
      </c>
      <c r="H71" s="64">
        <v>1310856</v>
      </c>
      <c r="I71" s="65">
        <f t="shared" si="9"/>
        <v>0.88168042131600721</v>
      </c>
      <c r="J71" s="64">
        <v>175914</v>
      </c>
      <c r="K71" s="65">
        <f t="shared" si="8"/>
        <v>0.11831957868399282</v>
      </c>
    </row>
    <row r="72" spans="1:11" s="50" customFormat="1" ht="12">
      <c r="A72" s="33" t="s">
        <v>19</v>
      </c>
      <c r="B72" s="64">
        <v>1725</v>
      </c>
      <c r="C72" s="64">
        <v>1719</v>
      </c>
      <c r="D72" s="65">
        <f>C72/B72</f>
        <v>0.99652173913043474</v>
      </c>
      <c r="E72" s="64">
        <v>0</v>
      </c>
      <c r="F72" s="65" t="s">
        <v>203</v>
      </c>
      <c r="G72" s="64">
        <v>375371</v>
      </c>
      <c r="H72" s="64">
        <v>345237</v>
      </c>
      <c r="I72" s="65">
        <f t="shared" si="9"/>
        <v>0.91972208828066104</v>
      </c>
      <c r="J72" s="64">
        <v>30134</v>
      </c>
      <c r="K72" s="65">
        <f t="shared" si="8"/>
        <v>8.0277911719338998E-2</v>
      </c>
    </row>
    <row r="73" spans="1:11" s="50" customFormat="1" ht="12">
      <c r="A73" s="33" t="s">
        <v>20</v>
      </c>
      <c r="B73" s="64" t="s">
        <v>51</v>
      </c>
      <c r="C73" s="64" t="s">
        <v>51</v>
      </c>
      <c r="D73" s="64" t="s">
        <v>51</v>
      </c>
      <c r="E73" s="64">
        <v>0</v>
      </c>
      <c r="F73" s="65">
        <v>0</v>
      </c>
      <c r="G73" s="64">
        <v>69977</v>
      </c>
      <c r="H73" s="64">
        <v>63832</v>
      </c>
      <c r="I73" s="65">
        <f t="shared" si="9"/>
        <v>0.91218543235634564</v>
      </c>
      <c r="J73" s="64">
        <v>6143</v>
      </c>
      <c r="K73" s="65">
        <f t="shared" si="8"/>
        <v>8.7785986824242254E-2</v>
      </c>
    </row>
    <row r="74" spans="1:11" s="50" customFormat="1" ht="12">
      <c r="A74" s="33" t="s">
        <v>28</v>
      </c>
      <c r="B74" s="64" t="s">
        <v>51</v>
      </c>
      <c r="C74" s="64" t="s">
        <v>51</v>
      </c>
      <c r="D74" s="64" t="s">
        <v>51</v>
      </c>
      <c r="E74" s="64" t="s">
        <v>67</v>
      </c>
      <c r="F74" s="65" t="s">
        <v>51</v>
      </c>
      <c r="G74" s="64">
        <v>19184</v>
      </c>
      <c r="H74" s="64">
        <v>17888</v>
      </c>
      <c r="I74" s="65">
        <f t="shared" si="9"/>
        <v>0.93244370308590496</v>
      </c>
      <c r="J74" s="64">
        <v>1295</v>
      </c>
      <c r="K74" s="65">
        <f t="shared" si="8"/>
        <v>6.7504170141784822E-2</v>
      </c>
    </row>
    <row r="75" spans="1:11" s="50" customFormat="1" ht="12">
      <c r="A75" s="33" t="s">
        <v>29</v>
      </c>
      <c r="B75" s="64" t="s">
        <v>51</v>
      </c>
      <c r="C75" s="64" t="s">
        <v>51</v>
      </c>
      <c r="D75" s="64" t="s">
        <v>51</v>
      </c>
      <c r="E75" s="64">
        <v>0</v>
      </c>
      <c r="F75" s="65">
        <v>0</v>
      </c>
      <c r="G75" s="64">
        <v>8216</v>
      </c>
      <c r="H75" s="64">
        <v>7760</v>
      </c>
      <c r="I75" s="65">
        <f t="shared" si="9"/>
        <v>0.94449853943524831</v>
      </c>
      <c r="J75" s="64">
        <v>456</v>
      </c>
      <c r="K75" s="65">
        <f t="shared" si="8"/>
        <v>5.5501460564751706E-2</v>
      </c>
    </row>
    <row r="76" spans="1:11" s="50" customFormat="1" ht="12">
      <c r="A76" s="33" t="s">
        <v>30</v>
      </c>
      <c r="B76" s="64" t="s">
        <v>51</v>
      </c>
      <c r="C76" s="64" t="s">
        <v>51</v>
      </c>
      <c r="D76" s="64" t="s">
        <v>51</v>
      </c>
      <c r="E76" s="64" t="s">
        <v>67</v>
      </c>
      <c r="F76" s="65" t="s">
        <v>51</v>
      </c>
      <c r="G76" s="64">
        <v>12729</v>
      </c>
      <c r="H76" s="64">
        <v>12109</v>
      </c>
      <c r="I76" s="65">
        <f t="shared" si="9"/>
        <v>0.95129232461308821</v>
      </c>
      <c r="J76" s="64">
        <v>620</v>
      </c>
      <c r="K76" s="65">
        <f t="shared" si="8"/>
        <v>4.8707675386911779E-2</v>
      </c>
    </row>
    <row r="77" spans="1:11" s="50" customFormat="1" ht="12">
      <c r="A77" s="33" t="s">
        <v>31</v>
      </c>
      <c r="B77" s="64" t="s">
        <v>51</v>
      </c>
      <c r="C77" s="64" t="s">
        <v>51</v>
      </c>
      <c r="D77" s="64" t="s">
        <v>51</v>
      </c>
      <c r="E77" s="64">
        <v>0</v>
      </c>
      <c r="F77" s="65">
        <v>0</v>
      </c>
      <c r="G77" s="64">
        <v>3191</v>
      </c>
      <c r="H77" s="64">
        <v>3066</v>
      </c>
      <c r="I77" s="65">
        <f t="shared" si="9"/>
        <v>0.96082732685678474</v>
      </c>
      <c r="J77" s="64">
        <v>125</v>
      </c>
      <c r="K77" s="65">
        <f t="shared" si="8"/>
        <v>3.9172673143215292E-2</v>
      </c>
    </row>
    <row r="78" spans="1:11" s="50" customFormat="1" ht="12">
      <c r="A78" s="38" t="s">
        <v>32</v>
      </c>
      <c r="B78" s="68" t="s">
        <v>51</v>
      </c>
      <c r="C78" s="68" t="s">
        <v>51</v>
      </c>
      <c r="D78" s="68" t="s">
        <v>51</v>
      </c>
      <c r="E78" s="68">
        <v>0</v>
      </c>
      <c r="F78" s="69">
        <v>0</v>
      </c>
      <c r="G78" s="68">
        <v>1963</v>
      </c>
      <c r="H78" s="68">
        <v>1912</v>
      </c>
      <c r="I78" s="69">
        <f t="shared" si="9"/>
        <v>0.97401935812531837</v>
      </c>
      <c r="J78" s="68">
        <v>51</v>
      </c>
      <c r="K78" s="69">
        <f t="shared" si="8"/>
        <v>2.5980641874681611E-2</v>
      </c>
    </row>
    <row r="79" spans="1:11" s="50" customFormat="1" ht="12">
      <c r="A79" s="47" t="s">
        <v>23</v>
      </c>
      <c r="B79" s="48"/>
      <c r="C79" s="48"/>
      <c r="D79" s="48"/>
      <c r="E79" s="48"/>
      <c r="F79" s="49"/>
    </row>
    <row r="80" spans="1:11" s="50" customFormat="1" ht="12">
      <c r="A80" s="47" t="s">
        <v>47</v>
      </c>
      <c r="B80" s="48"/>
      <c r="C80" s="48"/>
      <c r="D80" s="48"/>
      <c r="E80" s="48"/>
      <c r="F80" s="49"/>
    </row>
    <row r="81" spans="1:6" s="50" customFormat="1" ht="12">
      <c r="A81" s="51" t="s">
        <v>35</v>
      </c>
      <c r="B81" s="48"/>
      <c r="C81" s="48"/>
      <c r="D81" s="48"/>
      <c r="E81" s="48"/>
      <c r="F81" s="49"/>
    </row>
    <row r="82" spans="1:6" s="50" customFormat="1" ht="12">
      <c r="A82" s="50" t="s">
        <v>160</v>
      </c>
    </row>
  </sheetData>
  <phoneticPr fontId="3" type="noConversion"/>
  <printOptions horizontalCentered="1"/>
  <pageMargins left="0.25" right="0.25" top="0.75" bottom="0.75" header="0.5" footer="0.5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L76"/>
  <sheetViews>
    <sheetView showGridLines="0" workbookViewId="0">
      <selection sqref="A1:IV65536"/>
    </sheetView>
  </sheetViews>
  <sheetFormatPr defaultRowHeight="12"/>
  <cols>
    <col min="1" max="1" width="30.42578125" style="50" customWidth="1"/>
    <col min="2" max="3" width="12.42578125" style="50" customWidth="1"/>
    <col min="4" max="4" width="10.85546875" style="50" customWidth="1"/>
    <col min="5" max="5" width="12.42578125" style="50" customWidth="1"/>
    <col min="6" max="6" width="10.85546875" style="50" customWidth="1"/>
    <col min="7" max="8" width="12.42578125" style="50" customWidth="1"/>
    <col min="9" max="9" width="10.85546875" style="50" customWidth="1"/>
    <col min="10" max="10" width="12.42578125" style="50" customWidth="1"/>
    <col min="11" max="11" width="10.85546875" style="50" customWidth="1"/>
    <col min="12" max="16384" width="9.140625" style="50"/>
  </cols>
  <sheetData>
    <row r="1" spans="1:12" ht="12.75">
      <c r="A1" s="1">
        <v>39311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2.75">
      <c r="A2" s="293" t="s">
        <v>132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</row>
    <row r="3" spans="1:12" ht="12.75" thickBot="1">
      <c r="A3" s="22"/>
      <c r="B3" s="48"/>
      <c r="C3" s="48"/>
      <c r="D3" s="48"/>
      <c r="E3" s="48"/>
      <c r="F3" s="22"/>
      <c r="G3" s="76"/>
      <c r="H3" s="76"/>
      <c r="I3" s="76"/>
      <c r="J3" s="76"/>
      <c r="K3" s="76"/>
    </row>
    <row r="4" spans="1:12" ht="12.75" thickTop="1">
      <c r="A4" s="8"/>
      <c r="B4" s="9" t="s">
        <v>0</v>
      </c>
      <c r="C4" s="10"/>
      <c r="D4" s="10"/>
      <c r="E4" s="10"/>
      <c r="F4" s="77"/>
      <c r="G4" s="13" t="s">
        <v>53</v>
      </c>
      <c r="H4" s="78"/>
      <c r="I4" s="78"/>
      <c r="J4" s="78"/>
      <c r="K4" s="78"/>
      <c r="L4" s="79"/>
    </row>
    <row r="5" spans="1:12">
      <c r="A5" s="11" t="s">
        <v>1</v>
      </c>
      <c r="B5" s="12"/>
      <c r="C5" s="13" t="s">
        <v>25</v>
      </c>
      <c r="D5" s="13"/>
      <c r="E5" s="14" t="s">
        <v>2</v>
      </c>
      <c r="F5" s="80"/>
      <c r="G5" s="81"/>
      <c r="H5" s="13" t="s">
        <v>25</v>
      </c>
      <c r="I5" s="13"/>
      <c r="J5" s="14" t="s">
        <v>2</v>
      </c>
      <c r="K5" s="15"/>
      <c r="L5" s="79"/>
    </row>
    <row r="6" spans="1:12">
      <c r="A6" s="16" t="s">
        <v>3</v>
      </c>
      <c r="B6" s="12" t="s">
        <v>4</v>
      </c>
      <c r="C6" s="12" t="s">
        <v>4</v>
      </c>
      <c r="D6" s="12"/>
      <c r="E6" s="12" t="s">
        <v>4</v>
      </c>
      <c r="F6" s="82"/>
      <c r="G6" s="81" t="s">
        <v>4</v>
      </c>
      <c r="H6" s="12" t="s">
        <v>4</v>
      </c>
      <c r="I6" s="12"/>
      <c r="J6" s="12" t="s">
        <v>4</v>
      </c>
      <c r="K6" s="83"/>
      <c r="L6" s="79"/>
    </row>
    <row r="7" spans="1:12">
      <c r="A7" s="17"/>
      <c r="B7" s="18" t="s">
        <v>5</v>
      </c>
      <c r="C7" s="19" t="s">
        <v>5</v>
      </c>
      <c r="D7" s="20" t="s">
        <v>24</v>
      </c>
      <c r="E7" s="19" t="s">
        <v>5</v>
      </c>
      <c r="F7" s="84" t="s">
        <v>24</v>
      </c>
      <c r="G7" s="85" t="s">
        <v>5</v>
      </c>
      <c r="H7" s="19" t="s">
        <v>5</v>
      </c>
      <c r="I7" s="20" t="s">
        <v>24</v>
      </c>
      <c r="J7" s="19" t="s">
        <v>5</v>
      </c>
      <c r="K7" s="20" t="s">
        <v>24</v>
      </c>
      <c r="L7" s="79"/>
    </row>
    <row r="8" spans="1:12">
      <c r="A8" s="22"/>
      <c r="B8" s="86"/>
      <c r="C8" s="86"/>
      <c r="D8" s="87"/>
      <c r="E8" s="86"/>
      <c r="F8" s="88"/>
      <c r="G8" s="89"/>
      <c r="H8" s="89"/>
      <c r="I8" s="89"/>
      <c r="J8" s="89"/>
      <c r="K8" s="90"/>
      <c r="L8" s="79"/>
    </row>
    <row r="9" spans="1:12">
      <c r="A9" s="27" t="s">
        <v>6</v>
      </c>
      <c r="B9" s="91">
        <v>134372678</v>
      </c>
      <c r="C9" s="92">
        <v>47755427</v>
      </c>
      <c r="D9" s="93">
        <f>C9/B9</f>
        <v>0.35539536541796091</v>
      </c>
      <c r="E9" s="92">
        <v>84841222</v>
      </c>
      <c r="F9" s="94">
        <f>E9/B9</f>
        <v>0.63138744618902365</v>
      </c>
      <c r="G9" s="92">
        <v>19985059</v>
      </c>
      <c r="H9" s="92">
        <v>4305419</v>
      </c>
      <c r="I9" s="93">
        <f>H9/G9</f>
        <v>0.21543188839222341</v>
      </c>
      <c r="J9" s="92">
        <v>15540936</v>
      </c>
      <c r="K9" s="93">
        <f>J9/G9</f>
        <v>0.77762772679330094</v>
      </c>
      <c r="L9" s="79"/>
    </row>
    <row r="10" spans="1:12">
      <c r="A10" s="30" t="s">
        <v>7</v>
      </c>
      <c r="B10" s="95">
        <v>1761041</v>
      </c>
      <c r="C10" s="96" t="s">
        <v>34</v>
      </c>
      <c r="D10" s="97" t="s">
        <v>34</v>
      </c>
      <c r="E10" s="96" t="s">
        <v>34</v>
      </c>
      <c r="F10" s="98" t="s">
        <v>34</v>
      </c>
      <c r="G10" s="96">
        <v>138704</v>
      </c>
      <c r="H10" s="96" t="s">
        <v>34</v>
      </c>
      <c r="I10" s="99"/>
      <c r="J10" s="96" t="s">
        <v>34</v>
      </c>
      <c r="K10" s="93"/>
      <c r="L10" s="79"/>
    </row>
    <row r="11" spans="1:12">
      <c r="A11" s="30" t="s">
        <v>8</v>
      </c>
      <c r="B11" s="95">
        <v>11476415</v>
      </c>
      <c r="C11" s="96">
        <v>339901</v>
      </c>
      <c r="D11" s="99">
        <f>C11/B11</f>
        <v>2.9617350017405262E-2</v>
      </c>
      <c r="E11" s="96">
        <v>11134021</v>
      </c>
      <c r="F11" s="100">
        <f t="shared" ref="F11:F22" si="0">E11/B11</f>
        <v>0.97016542186736887</v>
      </c>
      <c r="G11" s="96">
        <v>934807</v>
      </c>
      <c r="H11" s="96">
        <v>22491</v>
      </c>
      <c r="I11" s="99">
        <f t="shared" ref="I11:I28" si="1">H11/G11</f>
        <v>2.4059511749484119E-2</v>
      </c>
      <c r="J11" s="96">
        <v>912316</v>
      </c>
      <c r="K11" s="99">
        <f t="shared" ref="K11:K28" si="2">J11/G11</f>
        <v>0.97594048825051594</v>
      </c>
      <c r="L11" s="79"/>
    </row>
    <row r="12" spans="1:12">
      <c r="A12" s="30" t="s">
        <v>9</v>
      </c>
      <c r="B12" s="95">
        <v>12114236</v>
      </c>
      <c r="C12" s="96">
        <v>611056</v>
      </c>
      <c r="D12" s="99">
        <f t="shared" ref="D12:D28" si="3">C12/B12</f>
        <v>5.0441150395287002E-2</v>
      </c>
      <c r="E12" s="96">
        <v>11502174</v>
      </c>
      <c r="F12" s="100">
        <f t="shared" si="0"/>
        <v>0.949475806811094</v>
      </c>
      <c r="G12" s="96">
        <v>2163219</v>
      </c>
      <c r="H12" s="96">
        <v>56105</v>
      </c>
      <c r="I12" s="99">
        <f t="shared" si="1"/>
        <v>2.5935885363432921E-2</v>
      </c>
      <c r="J12" s="96">
        <v>2107114</v>
      </c>
      <c r="K12" s="99">
        <f t="shared" si="2"/>
        <v>0.97406411463656706</v>
      </c>
      <c r="L12" s="79"/>
    </row>
    <row r="13" spans="1:12">
      <c r="A13" s="30" t="s">
        <v>10</v>
      </c>
      <c r="B13" s="95">
        <v>11635684</v>
      </c>
      <c r="C13" s="96">
        <v>1049971</v>
      </c>
      <c r="D13" s="99">
        <f t="shared" si="3"/>
        <v>9.0237153226230618E-2</v>
      </c>
      <c r="E13" s="96">
        <v>10585057</v>
      </c>
      <c r="F13" s="100">
        <f t="shared" si="0"/>
        <v>0.90970646848092473</v>
      </c>
      <c r="G13" s="96">
        <v>2868497</v>
      </c>
      <c r="H13" s="96">
        <v>98014</v>
      </c>
      <c r="I13" s="99">
        <f t="shared" si="1"/>
        <v>3.4169113650807374E-2</v>
      </c>
      <c r="J13" s="96">
        <v>2770483</v>
      </c>
      <c r="K13" s="99">
        <f t="shared" si="2"/>
        <v>0.96583088634919267</v>
      </c>
      <c r="L13" s="79"/>
    </row>
    <row r="14" spans="1:12">
      <c r="A14" s="30" t="s">
        <v>11</v>
      </c>
      <c r="B14" s="95">
        <v>11126599</v>
      </c>
      <c r="C14" s="96">
        <v>1375084</v>
      </c>
      <c r="D14" s="99">
        <f t="shared" si="3"/>
        <v>0.12358529322392224</v>
      </c>
      <c r="E14" s="96">
        <v>9750522</v>
      </c>
      <c r="F14" s="100">
        <f t="shared" si="0"/>
        <v>0.87632546117641164</v>
      </c>
      <c r="G14" s="96">
        <v>2753500</v>
      </c>
      <c r="H14" s="96">
        <v>166454</v>
      </c>
      <c r="I14" s="99">
        <f t="shared" si="1"/>
        <v>6.0451788632649356E-2</v>
      </c>
      <c r="J14" s="96">
        <v>2587045</v>
      </c>
      <c r="K14" s="99">
        <f t="shared" si="2"/>
        <v>0.93954784819320869</v>
      </c>
      <c r="L14" s="79"/>
    </row>
    <row r="15" spans="1:12">
      <c r="A15" s="30" t="s">
        <v>12</v>
      </c>
      <c r="B15" s="95">
        <v>9784167</v>
      </c>
      <c r="C15" s="96">
        <v>1635440</v>
      </c>
      <c r="D15" s="99">
        <f t="shared" si="3"/>
        <v>0.16715168496204122</v>
      </c>
      <c r="E15" s="96">
        <v>8147728</v>
      </c>
      <c r="F15" s="100">
        <f t="shared" si="0"/>
        <v>0.83274621130240312</v>
      </c>
      <c r="G15" s="96">
        <v>2511099</v>
      </c>
      <c r="H15" s="96">
        <v>294322</v>
      </c>
      <c r="I15" s="99">
        <f t="shared" si="1"/>
        <v>0.11720844140354482</v>
      </c>
      <c r="J15" s="96">
        <v>2216777</v>
      </c>
      <c r="K15" s="99">
        <f t="shared" si="2"/>
        <v>0.88279155859645519</v>
      </c>
      <c r="L15" s="79"/>
    </row>
    <row r="16" spans="1:12">
      <c r="A16" s="30" t="s">
        <v>13</v>
      </c>
      <c r="B16" s="95">
        <v>8738107</v>
      </c>
      <c r="C16" s="96">
        <v>1926931</v>
      </c>
      <c r="D16" s="99">
        <f t="shared" si="3"/>
        <v>0.22052041706516068</v>
      </c>
      <c r="E16" s="96">
        <v>6811176</v>
      </c>
      <c r="F16" s="100">
        <f t="shared" si="0"/>
        <v>0.77947958293483932</v>
      </c>
      <c r="G16" s="96">
        <v>2025881</v>
      </c>
      <c r="H16" s="96">
        <v>362009</v>
      </c>
      <c r="I16" s="99">
        <f t="shared" si="1"/>
        <v>0.17869213443435225</v>
      </c>
      <c r="J16" s="96">
        <v>1663872</v>
      </c>
      <c r="K16" s="99">
        <f t="shared" si="2"/>
        <v>0.82130786556564772</v>
      </c>
      <c r="L16" s="79"/>
    </row>
    <row r="17" spans="1:12">
      <c r="A17" s="30" t="s">
        <v>14</v>
      </c>
      <c r="B17" s="95">
        <v>13940405</v>
      </c>
      <c r="C17" s="96">
        <v>4363179</v>
      </c>
      <c r="D17" s="99">
        <f t="shared" si="3"/>
        <v>0.31298796555767211</v>
      </c>
      <c r="E17" s="96">
        <v>9574571</v>
      </c>
      <c r="F17" s="100">
        <f t="shared" si="0"/>
        <v>0.68682158086511835</v>
      </c>
      <c r="G17" s="96">
        <v>2630136</v>
      </c>
      <c r="H17" s="96">
        <v>809800</v>
      </c>
      <c r="I17" s="99">
        <f t="shared" si="1"/>
        <v>0.30789282379314226</v>
      </c>
      <c r="J17" s="96">
        <v>1820337</v>
      </c>
      <c r="K17" s="99">
        <f t="shared" si="2"/>
        <v>0.69210755641533361</v>
      </c>
      <c r="L17" s="79"/>
    </row>
    <row r="18" spans="1:12">
      <c r="A18" s="30" t="s">
        <v>15</v>
      </c>
      <c r="B18" s="95">
        <v>10618506</v>
      </c>
      <c r="C18" s="96">
        <v>4630770</v>
      </c>
      <c r="D18" s="99">
        <f t="shared" si="3"/>
        <v>0.43610372306612627</v>
      </c>
      <c r="E18" s="96">
        <v>5986088</v>
      </c>
      <c r="F18" s="100">
        <f t="shared" si="0"/>
        <v>0.56374107619282787</v>
      </c>
      <c r="G18" s="96">
        <v>1522170</v>
      </c>
      <c r="H18" s="96">
        <v>724988</v>
      </c>
      <c r="I18" s="99">
        <f t="shared" si="1"/>
        <v>0.47628582878390718</v>
      </c>
      <c r="J18" s="96">
        <v>797182</v>
      </c>
      <c r="K18" s="99">
        <f t="shared" si="2"/>
        <v>0.52371417121609276</v>
      </c>
      <c r="L18" s="79"/>
    </row>
    <row r="19" spans="1:12">
      <c r="A19" s="30" t="s">
        <v>16</v>
      </c>
      <c r="B19" s="95">
        <v>18351037</v>
      </c>
      <c r="C19" s="96">
        <v>10824518</v>
      </c>
      <c r="D19" s="99">
        <f t="shared" si="3"/>
        <v>0.58985865485421884</v>
      </c>
      <c r="E19" s="96">
        <v>7526518</v>
      </c>
      <c r="F19" s="100">
        <f t="shared" si="0"/>
        <v>0.41014129065294785</v>
      </c>
      <c r="G19" s="96">
        <v>1647339</v>
      </c>
      <c r="H19" s="96">
        <v>1084819</v>
      </c>
      <c r="I19" s="99">
        <f t="shared" si="1"/>
        <v>0.65852808681151842</v>
      </c>
      <c r="J19" s="96">
        <v>562520</v>
      </c>
      <c r="K19" s="99">
        <f t="shared" si="2"/>
        <v>0.34147191318848152</v>
      </c>
      <c r="L19" s="79"/>
    </row>
    <row r="20" spans="1:12">
      <c r="A20" s="33" t="s">
        <v>17</v>
      </c>
      <c r="B20" s="95">
        <v>10449989</v>
      </c>
      <c r="C20" s="96">
        <v>7978361</v>
      </c>
      <c r="D20" s="99">
        <f t="shared" si="3"/>
        <v>0.76348032519460063</v>
      </c>
      <c r="E20" s="96">
        <v>2470617</v>
      </c>
      <c r="F20" s="100">
        <f t="shared" si="0"/>
        <v>0.23642292829207762</v>
      </c>
      <c r="G20" s="96">
        <v>427715</v>
      </c>
      <c r="H20" s="96">
        <v>353058</v>
      </c>
      <c r="I20" s="99">
        <f t="shared" si="1"/>
        <v>0.82545152730205862</v>
      </c>
      <c r="J20" s="96">
        <v>74658</v>
      </c>
      <c r="K20" s="99">
        <f t="shared" si="2"/>
        <v>0.17455081070338893</v>
      </c>
      <c r="L20" s="79"/>
    </row>
    <row r="21" spans="1:12">
      <c r="A21" s="33" t="s">
        <v>18</v>
      </c>
      <c r="B21" s="95">
        <v>10810367</v>
      </c>
      <c r="C21" s="96">
        <v>9681401</v>
      </c>
      <c r="D21" s="99">
        <f t="shared" si="3"/>
        <v>0.89556635773790105</v>
      </c>
      <c r="E21" s="96">
        <v>1125928</v>
      </c>
      <c r="F21" s="100">
        <f t="shared" si="0"/>
        <v>0.10415261572525707</v>
      </c>
      <c r="G21" s="96">
        <v>285783</v>
      </c>
      <c r="H21" s="96">
        <v>262051</v>
      </c>
      <c r="I21" s="99">
        <f t="shared" si="1"/>
        <v>0.91695797160782833</v>
      </c>
      <c r="J21" s="96">
        <v>23733</v>
      </c>
      <c r="K21" s="99">
        <f t="shared" si="2"/>
        <v>8.3045527550624068E-2</v>
      </c>
      <c r="L21" s="79"/>
    </row>
    <row r="22" spans="1:12">
      <c r="A22" s="33" t="s">
        <v>19</v>
      </c>
      <c r="B22" s="95">
        <v>2737802</v>
      </c>
      <c r="C22" s="96">
        <v>2577872</v>
      </c>
      <c r="D22" s="99">
        <f t="shared" si="3"/>
        <v>0.94158452656547109</v>
      </c>
      <c r="E22" s="96">
        <v>159625</v>
      </c>
      <c r="F22" s="100">
        <f t="shared" si="0"/>
        <v>5.8304070199378916E-2</v>
      </c>
      <c r="G22" s="96">
        <v>58441</v>
      </c>
      <c r="H22" s="96">
        <v>55661</v>
      </c>
      <c r="I22" s="99">
        <f t="shared" si="1"/>
        <v>0.95243065655960713</v>
      </c>
      <c r="J22" s="96">
        <v>2780</v>
      </c>
      <c r="K22" s="99">
        <f t="shared" si="2"/>
        <v>4.7569343440392875E-2</v>
      </c>
      <c r="L22" s="79"/>
    </row>
    <row r="23" spans="1:12">
      <c r="A23" s="33" t="s">
        <v>20</v>
      </c>
      <c r="B23" s="95">
        <v>524506</v>
      </c>
      <c r="C23" s="96">
        <v>482243</v>
      </c>
      <c r="D23" s="100">
        <f t="shared" si="3"/>
        <v>0.91942322871425686</v>
      </c>
      <c r="E23" s="96">
        <v>42082</v>
      </c>
      <c r="F23" s="100" t="s">
        <v>114</v>
      </c>
      <c r="G23" s="96">
        <v>11880</v>
      </c>
      <c r="H23" s="96">
        <v>10456</v>
      </c>
      <c r="I23" s="99">
        <f t="shared" si="1"/>
        <v>0.8801346801346801</v>
      </c>
      <c r="J23" s="96">
        <v>1424</v>
      </c>
      <c r="K23" s="99">
        <f t="shared" si="2"/>
        <v>0.11986531986531987</v>
      </c>
      <c r="L23" s="79"/>
    </row>
    <row r="24" spans="1:12">
      <c r="A24" s="33" t="s">
        <v>28</v>
      </c>
      <c r="B24" s="95">
        <v>127925</v>
      </c>
      <c r="C24" s="96">
        <v>116261</v>
      </c>
      <c r="D24" s="100">
        <f t="shared" si="3"/>
        <v>0.9088215751416846</v>
      </c>
      <c r="E24" s="96">
        <v>11664</v>
      </c>
      <c r="F24" s="98" t="s">
        <v>51</v>
      </c>
      <c r="G24" s="96">
        <v>2165</v>
      </c>
      <c r="H24" s="96">
        <v>1893</v>
      </c>
      <c r="I24" s="99">
        <f t="shared" si="1"/>
        <v>0.874364896073903</v>
      </c>
      <c r="J24" s="96">
        <v>272</v>
      </c>
      <c r="K24" s="99">
        <f t="shared" si="2"/>
        <v>0.125635103926097</v>
      </c>
      <c r="L24" s="79"/>
    </row>
    <row r="25" spans="1:12">
      <c r="A25" s="33" t="s">
        <v>29</v>
      </c>
      <c r="B25" s="95">
        <v>56615</v>
      </c>
      <c r="C25" s="96">
        <v>50933</v>
      </c>
      <c r="D25" s="100">
        <f t="shared" si="3"/>
        <v>0.89963790514881214</v>
      </c>
      <c r="E25" s="96">
        <v>5681</v>
      </c>
      <c r="F25" s="98" t="s">
        <v>51</v>
      </c>
      <c r="G25" s="96">
        <v>1252</v>
      </c>
      <c r="H25" s="96">
        <v>1043</v>
      </c>
      <c r="I25" s="99">
        <f t="shared" si="1"/>
        <v>0.83306709265175716</v>
      </c>
      <c r="J25" s="96">
        <v>209</v>
      </c>
      <c r="K25" s="99">
        <f t="shared" si="2"/>
        <v>0.16693290734824281</v>
      </c>
      <c r="L25" s="79"/>
    </row>
    <row r="26" spans="1:12">
      <c r="A26" s="33" t="s">
        <v>30</v>
      </c>
      <c r="B26" s="95">
        <v>84070</v>
      </c>
      <c r="C26" s="96">
        <v>77611</v>
      </c>
      <c r="D26" s="100">
        <f t="shared" si="3"/>
        <v>0.92317116688473888</v>
      </c>
      <c r="E26" s="96">
        <v>6459</v>
      </c>
      <c r="F26" s="98" t="s">
        <v>51</v>
      </c>
      <c r="G26" s="96">
        <v>1785</v>
      </c>
      <c r="H26" s="96">
        <v>1603</v>
      </c>
      <c r="I26" s="99">
        <f t="shared" si="1"/>
        <v>0.89803921568627454</v>
      </c>
      <c r="J26" s="96">
        <v>182</v>
      </c>
      <c r="K26" s="99">
        <f t="shared" si="2"/>
        <v>0.10196078431372549</v>
      </c>
      <c r="L26" s="79"/>
    </row>
    <row r="27" spans="1:12">
      <c r="A27" s="33" t="s">
        <v>31</v>
      </c>
      <c r="B27" s="95">
        <v>21431</v>
      </c>
      <c r="C27" s="96">
        <v>20453</v>
      </c>
      <c r="D27" s="100">
        <f t="shared" si="3"/>
        <v>0.95436517194717929</v>
      </c>
      <c r="E27" s="96">
        <v>977</v>
      </c>
      <c r="F27" s="98" t="s">
        <v>51</v>
      </c>
      <c r="G27" s="96">
        <v>437</v>
      </c>
      <c r="H27" s="96">
        <v>412</v>
      </c>
      <c r="I27" s="99">
        <f t="shared" si="1"/>
        <v>0.94279176201372994</v>
      </c>
      <c r="J27" s="96">
        <v>24</v>
      </c>
      <c r="K27" s="99">
        <f t="shared" si="2"/>
        <v>5.4919908466819219E-2</v>
      </c>
      <c r="L27" s="79"/>
    </row>
    <row r="28" spans="1:12" ht="12.75" thickBot="1">
      <c r="A28" s="33" t="s">
        <v>32</v>
      </c>
      <c r="B28" s="95">
        <v>13776</v>
      </c>
      <c r="C28" s="96">
        <v>13443</v>
      </c>
      <c r="D28" s="100">
        <f t="shared" si="3"/>
        <v>0.9758275261324042</v>
      </c>
      <c r="E28" s="96">
        <v>333</v>
      </c>
      <c r="F28" s="98" t="s">
        <v>51</v>
      </c>
      <c r="G28" s="101">
        <v>247</v>
      </c>
      <c r="H28" s="101">
        <v>241</v>
      </c>
      <c r="I28" s="99">
        <f t="shared" si="1"/>
        <v>0.97570850202429149</v>
      </c>
      <c r="J28" s="101">
        <v>6</v>
      </c>
      <c r="K28" s="102">
        <f t="shared" si="2"/>
        <v>2.4291497975708502E-2</v>
      </c>
      <c r="L28" s="79"/>
    </row>
    <row r="29" spans="1:12">
      <c r="A29" s="103"/>
      <c r="B29" s="104" t="s">
        <v>21</v>
      </c>
      <c r="C29" s="105"/>
      <c r="D29" s="105"/>
      <c r="E29" s="105"/>
      <c r="F29" s="106"/>
      <c r="G29" s="104" t="s">
        <v>71</v>
      </c>
      <c r="H29" s="105"/>
      <c r="I29" s="105"/>
      <c r="J29" s="105"/>
      <c r="K29" s="105"/>
      <c r="L29" s="79"/>
    </row>
    <row r="30" spans="1:12">
      <c r="A30" s="22"/>
      <c r="B30" s="86"/>
      <c r="C30" s="86"/>
      <c r="D30" s="87"/>
      <c r="E30" s="86"/>
      <c r="F30" s="88"/>
      <c r="G30" s="86"/>
      <c r="H30" s="86"/>
      <c r="I30" s="87"/>
      <c r="J30" s="86"/>
      <c r="K30" s="87"/>
      <c r="L30" s="79"/>
    </row>
    <row r="31" spans="1:12">
      <c r="A31" s="27" t="s">
        <v>6</v>
      </c>
      <c r="B31" s="92">
        <v>52505729</v>
      </c>
      <c r="C31" s="92">
        <v>28298436</v>
      </c>
      <c r="D31" s="93">
        <f>C31/B31</f>
        <v>0.53895901531050072</v>
      </c>
      <c r="E31" s="92">
        <v>23676473</v>
      </c>
      <c r="F31" s="94">
        <f>E31/B31</f>
        <v>0.45093123076150415</v>
      </c>
      <c r="G31" s="92">
        <v>71111</v>
      </c>
      <c r="H31" s="92">
        <v>25519</v>
      </c>
      <c r="I31" s="93">
        <f>H31/G31</f>
        <v>0.35886149822109098</v>
      </c>
      <c r="J31" s="92">
        <v>44586</v>
      </c>
      <c r="K31" s="93">
        <f>J31/G31</f>
        <v>0.62699160467438231</v>
      </c>
      <c r="L31" s="79"/>
    </row>
    <row r="32" spans="1:12">
      <c r="A32" s="30" t="s">
        <v>7</v>
      </c>
      <c r="B32" s="96">
        <v>528968</v>
      </c>
      <c r="C32" s="96" t="s">
        <v>34</v>
      </c>
      <c r="D32" s="97" t="s">
        <v>34</v>
      </c>
      <c r="E32" s="96" t="s">
        <v>34</v>
      </c>
      <c r="F32" s="98" t="s">
        <v>34</v>
      </c>
      <c r="G32" s="96">
        <v>1006</v>
      </c>
      <c r="H32" s="96" t="s">
        <v>34</v>
      </c>
      <c r="I32" s="97" t="s">
        <v>34</v>
      </c>
      <c r="J32" s="96" t="s">
        <v>34</v>
      </c>
      <c r="K32" s="97" t="s">
        <v>34</v>
      </c>
      <c r="L32" s="79"/>
    </row>
    <row r="33" spans="1:12">
      <c r="A33" s="30" t="s">
        <v>8</v>
      </c>
      <c r="B33" s="96">
        <v>758216</v>
      </c>
      <c r="C33" s="96">
        <v>90092</v>
      </c>
      <c r="D33" s="99">
        <f>C33/B33</f>
        <v>0.11882102197790603</v>
      </c>
      <c r="E33" s="96">
        <v>666940</v>
      </c>
      <c r="F33" s="100">
        <f t="shared" ref="F33:F50" si="4">E33/B33</f>
        <v>0.87961741772792978</v>
      </c>
      <c r="G33" s="96" t="s">
        <v>141</v>
      </c>
      <c r="H33" s="96" t="s">
        <v>34</v>
      </c>
      <c r="I33" s="97" t="s">
        <v>34</v>
      </c>
      <c r="J33" s="96">
        <v>3312</v>
      </c>
      <c r="K33" s="99" t="s">
        <v>78</v>
      </c>
      <c r="L33" s="79"/>
    </row>
    <row r="34" spans="1:12">
      <c r="A34" s="30" t="s">
        <v>9</v>
      </c>
      <c r="B34" s="96">
        <v>1228195</v>
      </c>
      <c r="C34" s="96">
        <v>143493</v>
      </c>
      <c r="D34" s="99">
        <f t="shared" ref="D34:D50" si="5">C34/B34</f>
        <v>0.11683242481853452</v>
      </c>
      <c r="E34" s="96">
        <v>1084701</v>
      </c>
      <c r="F34" s="100">
        <f t="shared" si="4"/>
        <v>0.8831667609785091</v>
      </c>
      <c r="G34" s="96" t="s">
        <v>142</v>
      </c>
      <c r="H34" s="96">
        <v>1656</v>
      </c>
      <c r="I34" s="99" t="s">
        <v>150</v>
      </c>
      <c r="J34" s="96">
        <v>4880</v>
      </c>
      <c r="K34" s="99" t="s">
        <v>125</v>
      </c>
      <c r="L34" s="79"/>
    </row>
    <row r="35" spans="1:12">
      <c r="A35" s="30" t="s">
        <v>10</v>
      </c>
      <c r="B35" s="96">
        <v>1772123</v>
      </c>
      <c r="C35" s="96">
        <v>214821</v>
      </c>
      <c r="D35" s="99">
        <f t="shared" si="5"/>
        <v>0.12122239821953668</v>
      </c>
      <c r="E35" s="96">
        <v>1556646</v>
      </c>
      <c r="F35" s="100">
        <f t="shared" si="4"/>
        <v>0.87840742431535512</v>
      </c>
      <c r="G35" s="96">
        <v>10955</v>
      </c>
      <c r="H35" s="96">
        <v>1301</v>
      </c>
      <c r="I35" s="99">
        <f>H35/G35</f>
        <v>0.11875855773619352</v>
      </c>
      <c r="J35" s="96">
        <v>9654</v>
      </c>
      <c r="K35" s="99">
        <f>J35/G35</f>
        <v>0.88124144226380652</v>
      </c>
      <c r="L35" s="79"/>
    </row>
    <row r="36" spans="1:12">
      <c r="A36" s="30" t="s">
        <v>11</v>
      </c>
      <c r="B36" s="96">
        <v>2405649</v>
      </c>
      <c r="C36" s="96">
        <v>372754</v>
      </c>
      <c r="D36" s="99">
        <f t="shared" si="5"/>
        <v>0.15494945438839997</v>
      </c>
      <c r="E36" s="96">
        <v>2032887</v>
      </c>
      <c r="F36" s="100">
        <f t="shared" si="4"/>
        <v>0.84504722010567623</v>
      </c>
      <c r="G36" s="96" t="s">
        <v>143</v>
      </c>
      <c r="H36" s="96" t="s">
        <v>34</v>
      </c>
      <c r="I36" s="97" t="s">
        <v>34</v>
      </c>
      <c r="J36" s="96">
        <v>4934</v>
      </c>
      <c r="K36" s="99" t="s">
        <v>78</v>
      </c>
      <c r="L36" s="79"/>
    </row>
    <row r="37" spans="1:12">
      <c r="A37" s="30" t="s">
        <v>12</v>
      </c>
      <c r="B37" s="96">
        <v>2325710</v>
      </c>
      <c r="C37" s="96">
        <v>451424</v>
      </c>
      <c r="D37" s="99">
        <f t="shared" si="5"/>
        <v>0.19410158618228412</v>
      </c>
      <c r="E37" s="96">
        <v>1874287</v>
      </c>
      <c r="F37" s="100">
        <f t="shared" si="4"/>
        <v>0.80589884379393817</v>
      </c>
      <c r="G37" s="96" t="s">
        <v>144</v>
      </c>
      <c r="H37" s="96">
        <v>1629</v>
      </c>
      <c r="I37" s="99" t="s">
        <v>151</v>
      </c>
      <c r="J37" s="96">
        <v>1697</v>
      </c>
      <c r="K37" s="99" t="s">
        <v>155</v>
      </c>
      <c r="L37" s="79"/>
    </row>
    <row r="38" spans="1:12">
      <c r="A38" s="30" t="s">
        <v>13</v>
      </c>
      <c r="B38" s="96">
        <v>2343131</v>
      </c>
      <c r="C38" s="96">
        <v>532539</v>
      </c>
      <c r="D38" s="99">
        <f t="shared" si="5"/>
        <v>0.22727666528247886</v>
      </c>
      <c r="E38" s="96">
        <v>1810592</v>
      </c>
      <c r="F38" s="100">
        <f t="shared" si="4"/>
        <v>0.77272333471752108</v>
      </c>
      <c r="G38" s="96" t="s">
        <v>145</v>
      </c>
      <c r="H38" s="96">
        <v>1005</v>
      </c>
      <c r="I38" s="99" t="s">
        <v>150</v>
      </c>
      <c r="J38" s="96">
        <v>2995</v>
      </c>
      <c r="K38" s="99" t="s">
        <v>125</v>
      </c>
      <c r="L38" s="79"/>
    </row>
    <row r="39" spans="1:12">
      <c r="A39" s="30" t="s">
        <v>14</v>
      </c>
      <c r="B39" s="96">
        <v>4618093</v>
      </c>
      <c r="C39" s="96">
        <v>1278262</v>
      </c>
      <c r="D39" s="99">
        <f t="shared" si="5"/>
        <v>0.27679433913522311</v>
      </c>
      <c r="E39" s="96">
        <v>3339831</v>
      </c>
      <c r="F39" s="100">
        <f t="shared" si="4"/>
        <v>0.72320566086477689</v>
      </c>
      <c r="G39" s="96">
        <v>9667</v>
      </c>
      <c r="H39" s="96">
        <v>2010</v>
      </c>
      <c r="I39" s="99">
        <f>H39/G39</f>
        <v>0.20792386469432089</v>
      </c>
      <c r="J39" s="96">
        <v>7657</v>
      </c>
      <c r="K39" s="99">
        <f>J39/G39</f>
        <v>0.79207613530567911</v>
      </c>
      <c r="L39" s="79"/>
    </row>
    <row r="40" spans="1:12">
      <c r="A40" s="30" t="s">
        <v>15</v>
      </c>
      <c r="B40" s="96">
        <v>4635351</v>
      </c>
      <c r="C40" s="96">
        <v>1695845</v>
      </c>
      <c r="D40" s="99">
        <f t="shared" si="5"/>
        <v>0.36585039622673665</v>
      </c>
      <c r="E40" s="96">
        <v>2939506</v>
      </c>
      <c r="F40" s="100">
        <f t="shared" si="4"/>
        <v>0.63414960377326335</v>
      </c>
      <c r="G40" s="96" t="s">
        <v>146</v>
      </c>
      <c r="H40" s="96" t="s">
        <v>148</v>
      </c>
      <c r="I40" s="99" t="s">
        <v>127</v>
      </c>
      <c r="J40" s="96" t="s">
        <v>153</v>
      </c>
      <c r="K40" s="99" t="s">
        <v>156</v>
      </c>
      <c r="L40" s="79"/>
    </row>
    <row r="41" spans="1:12">
      <c r="A41" s="30" t="s">
        <v>16</v>
      </c>
      <c r="B41" s="96">
        <v>11384967</v>
      </c>
      <c r="C41" s="96">
        <v>6237153</v>
      </c>
      <c r="D41" s="99">
        <f t="shared" si="5"/>
        <v>0.54784111363695653</v>
      </c>
      <c r="E41" s="96">
        <v>5147813</v>
      </c>
      <c r="F41" s="100">
        <f t="shared" si="4"/>
        <v>0.45215879852791846</v>
      </c>
      <c r="G41" s="96" t="s">
        <v>51</v>
      </c>
      <c r="H41" s="96" t="s">
        <v>51</v>
      </c>
      <c r="I41" s="97" t="s">
        <v>51</v>
      </c>
      <c r="J41" s="96" t="s">
        <v>51</v>
      </c>
      <c r="K41" s="97" t="s">
        <v>51</v>
      </c>
      <c r="L41" s="79"/>
    </row>
    <row r="42" spans="1:12">
      <c r="A42" s="33" t="s">
        <v>17</v>
      </c>
      <c r="B42" s="96">
        <v>8295031</v>
      </c>
      <c r="C42" s="96">
        <v>6215996</v>
      </c>
      <c r="D42" s="99">
        <f t="shared" si="5"/>
        <v>0.74936380587366103</v>
      </c>
      <c r="E42" s="96">
        <v>2079035</v>
      </c>
      <c r="F42" s="100">
        <f t="shared" si="4"/>
        <v>0.25063619412633903</v>
      </c>
      <c r="G42" s="96" t="s">
        <v>51</v>
      </c>
      <c r="H42" s="96" t="s">
        <v>51</v>
      </c>
      <c r="I42" s="97" t="s">
        <v>51</v>
      </c>
      <c r="J42" s="96" t="s">
        <v>34</v>
      </c>
      <c r="K42" s="97" t="s">
        <v>34</v>
      </c>
      <c r="L42" s="79"/>
    </row>
    <row r="43" spans="1:12">
      <c r="A43" s="33" t="s">
        <v>18</v>
      </c>
      <c r="B43" s="96">
        <v>9196606</v>
      </c>
      <c r="C43" s="96">
        <v>8224471</v>
      </c>
      <c r="D43" s="99">
        <f t="shared" si="5"/>
        <v>0.89429415590925609</v>
      </c>
      <c r="E43" s="96">
        <v>972133</v>
      </c>
      <c r="F43" s="100">
        <f t="shared" si="4"/>
        <v>0.10570562661921148</v>
      </c>
      <c r="G43" s="96">
        <v>3159</v>
      </c>
      <c r="H43" s="96">
        <v>2855</v>
      </c>
      <c r="I43" s="99">
        <f>H43/G43</f>
        <v>0.90376701487812594</v>
      </c>
      <c r="J43" s="96" t="s">
        <v>51</v>
      </c>
      <c r="K43" s="97" t="s">
        <v>51</v>
      </c>
      <c r="L43" s="79"/>
    </row>
    <row r="44" spans="1:12">
      <c r="A44" s="33" t="s">
        <v>19</v>
      </c>
      <c r="B44" s="96">
        <v>2321167</v>
      </c>
      <c r="C44" s="96">
        <v>2200994</v>
      </c>
      <c r="D44" s="99">
        <f t="shared" si="5"/>
        <v>0.94822733564625039</v>
      </c>
      <c r="E44" s="96">
        <v>120173</v>
      </c>
      <c r="F44" s="100">
        <f t="shared" si="4"/>
        <v>5.1772664353749644E-2</v>
      </c>
      <c r="G44" s="96" t="s">
        <v>147</v>
      </c>
      <c r="H44" s="96" t="s">
        <v>149</v>
      </c>
      <c r="I44" s="99" t="s">
        <v>152</v>
      </c>
      <c r="J44" s="96" t="s">
        <v>154</v>
      </c>
      <c r="K44" s="99" t="s">
        <v>157</v>
      </c>
      <c r="L44" s="79"/>
    </row>
    <row r="45" spans="1:12">
      <c r="A45" s="33" t="s">
        <v>20</v>
      </c>
      <c r="B45" s="96">
        <v>441070</v>
      </c>
      <c r="C45" s="96">
        <v>409622</v>
      </c>
      <c r="D45" s="100">
        <f t="shared" si="5"/>
        <v>0.92870065975922189</v>
      </c>
      <c r="E45" s="96">
        <v>31448</v>
      </c>
      <c r="F45" s="100">
        <f t="shared" si="4"/>
        <v>7.1299340240778109E-2</v>
      </c>
      <c r="G45" s="96" t="s">
        <v>51</v>
      </c>
      <c r="H45" s="96" t="s">
        <v>51</v>
      </c>
      <c r="I45" s="97" t="s">
        <v>51</v>
      </c>
      <c r="J45" s="96" t="s">
        <v>51</v>
      </c>
      <c r="K45" s="97" t="s">
        <v>51</v>
      </c>
      <c r="L45" s="79"/>
    </row>
    <row r="46" spans="1:12">
      <c r="A46" s="33" t="s">
        <v>28</v>
      </c>
      <c r="B46" s="96">
        <v>106003</v>
      </c>
      <c r="C46" s="96">
        <v>96342</v>
      </c>
      <c r="D46" s="100">
        <f t="shared" si="5"/>
        <v>0.90886106996971783</v>
      </c>
      <c r="E46" s="96">
        <v>9662</v>
      </c>
      <c r="F46" s="100">
        <f t="shared" si="4"/>
        <v>9.1148363725554932E-2</v>
      </c>
      <c r="G46" s="96" t="s">
        <v>51</v>
      </c>
      <c r="H46" s="96" t="s">
        <v>51</v>
      </c>
      <c r="I46" s="97" t="s">
        <v>51</v>
      </c>
      <c r="J46" s="96" t="s">
        <v>51</v>
      </c>
      <c r="K46" s="97" t="s">
        <v>51</v>
      </c>
      <c r="L46" s="79"/>
    </row>
    <row r="47" spans="1:12">
      <c r="A47" s="33" t="s">
        <v>29</v>
      </c>
      <c r="B47" s="96">
        <v>47384</v>
      </c>
      <c r="C47" s="96">
        <v>42790</v>
      </c>
      <c r="D47" s="100">
        <f t="shared" si="5"/>
        <v>0.90304744217457367</v>
      </c>
      <c r="E47" s="96">
        <v>4594</v>
      </c>
      <c r="F47" s="100">
        <f t="shared" si="4"/>
        <v>9.6952557825426305E-2</v>
      </c>
      <c r="G47" s="96" t="s">
        <v>51</v>
      </c>
      <c r="H47" s="96" t="s">
        <v>51</v>
      </c>
      <c r="I47" s="97" t="s">
        <v>51</v>
      </c>
      <c r="J47" s="96" t="s">
        <v>51</v>
      </c>
      <c r="K47" s="97" t="s">
        <v>51</v>
      </c>
      <c r="L47" s="79"/>
    </row>
    <row r="48" spans="1:12">
      <c r="A48" s="33" t="s">
        <v>30</v>
      </c>
      <c r="B48" s="96">
        <v>69650</v>
      </c>
      <c r="C48" s="96">
        <v>64413</v>
      </c>
      <c r="D48" s="100">
        <f t="shared" si="5"/>
        <v>0.92480976310122043</v>
      </c>
      <c r="E48" s="96">
        <v>5237</v>
      </c>
      <c r="F48" s="100">
        <f t="shared" si="4"/>
        <v>7.5190236898779614E-2</v>
      </c>
      <c r="G48" s="96" t="s">
        <v>51</v>
      </c>
      <c r="H48" s="96" t="s">
        <v>51</v>
      </c>
      <c r="I48" s="97" t="s">
        <v>51</v>
      </c>
      <c r="J48" s="96" t="s">
        <v>51</v>
      </c>
      <c r="K48" s="97" t="s">
        <v>51</v>
      </c>
      <c r="L48" s="79"/>
    </row>
    <row r="49" spans="1:12">
      <c r="A49" s="33" t="s">
        <v>31</v>
      </c>
      <c r="B49" s="96">
        <v>17416</v>
      </c>
      <c r="C49" s="96">
        <v>16674</v>
      </c>
      <c r="D49" s="100">
        <f t="shared" si="5"/>
        <v>0.957395498392283</v>
      </c>
      <c r="E49" s="96">
        <v>742</v>
      </c>
      <c r="F49" s="100">
        <f t="shared" si="4"/>
        <v>4.2604501607717039E-2</v>
      </c>
      <c r="G49" s="96" t="s">
        <v>51</v>
      </c>
      <c r="H49" s="96" t="s">
        <v>51</v>
      </c>
      <c r="I49" s="97" t="s">
        <v>51</v>
      </c>
      <c r="J49" s="96" t="s">
        <v>51</v>
      </c>
      <c r="K49" s="97" t="s">
        <v>51</v>
      </c>
      <c r="L49" s="79"/>
    </row>
    <row r="50" spans="1:12" ht="12.75" thickBot="1">
      <c r="A50" s="107" t="s">
        <v>32</v>
      </c>
      <c r="B50" s="101">
        <v>11000</v>
      </c>
      <c r="C50" s="101">
        <v>10753</v>
      </c>
      <c r="D50" s="108">
        <f t="shared" si="5"/>
        <v>0.9775454545454545</v>
      </c>
      <c r="E50" s="101">
        <v>247</v>
      </c>
      <c r="F50" s="108">
        <f t="shared" si="4"/>
        <v>2.2454545454545456E-2</v>
      </c>
      <c r="G50" s="96" t="s">
        <v>51</v>
      </c>
      <c r="H50" s="96" t="s">
        <v>51</v>
      </c>
      <c r="I50" s="97" t="s">
        <v>51</v>
      </c>
      <c r="J50" s="96" t="s">
        <v>51</v>
      </c>
      <c r="K50" s="97" t="s">
        <v>51</v>
      </c>
      <c r="L50" s="79"/>
    </row>
    <row r="51" spans="1:12">
      <c r="A51" s="103"/>
      <c r="B51" s="104" t="s">
        <v>49</v>
      </c>
      <c r="C51" s="105"/>
      <c r="D51" s="105"/>
      <c r="E51" s="105"/>
      <c r="F51" s="106"/>
      <c r="G51" s="104" t="s">
        <v>22</v>
      </c>
      <c r="H51" s="105"/>
      <c r="I51" s="105"/>
      <c r="J51" s="105"/>
      <c r="K51" s="105"/>
      <c r="L51" s="79"/>
    </row>
    <row r="52" spans="1:12">
      <c r="A52" s="22"/>
      <c r="B52" s="86"/>
      <c r="C52" s="86"/>
      <c r="D52" s="87"/>
      <c r="E52" s="86"/>
      <c r="F52" s="88"/>
      <c r="G52" s="86"/>
      <c r="H52" s="86"/>
      <c r="I52" s="87"/>
      <c r="J52" s="86"/>
      <c r="K52" s="87"/>
      <c r="L52" s="79"/>
    </row>
    <row r="53" spans="1:12">
      <c r="A53" s="27" t="s">
        <v>6</v>
      </c>
      <c r="B53" s="92">
        <v>2462804</v>
      </c>
      <c r="C53" s="92">
        <v>1159594</v>
      </c>
      <c r="D53" s="93">
        <f>C53/B53</f>
        <v>0.47084299034758753</v>
      </c>
      <c r="E53" s="92">
        <v>1228466</v>
      </c>
      <c r="F53" s="94">
        <f>E53/B53</f>
        <v>0.49880786290748269</v>
      </c>
      <c r="G53" s="109">
        <v>59347974</v>
      </c>
      <c r="H53" s="109">
        <v>13966458</v>
      </c>
      <c r="I53" s="93">
        <f>H53/G53</f>
        <v>0.23533167282172093</v>
      </c>
      <c r="J53" s="109">
        <v>44350762</v>
      </c>
      <c r="K53" s="93">
        <f>J53/G53</f>
        <v>0.74730035434739528</v>
      </c>
      <c r="L53" s="79"/>
    </row>
    <row r="54" spans="1:12">
      <c r="A54" s="30" t="s">
        <v>7</v>
      </c>
      <c r="B54" s="96">
        <v>63256</v>
      </c>
      <c r="C54" s="96" t="s">
        <v>34</v>
      </c>
      <c r="D54" s="97" t="s">
        <v>34</v>
      </c>
      <c r="E54" s="96" t="s">
        <v>34</v>
      </c>
      <c r="F54" s="98" t="s">
        <v>34</v>
      </c>
      <c r="G54" s="110">
        <v>1029106</v>
      </c>
      <c r="H54" s="96" t="s">
        <v>34</v>
      </c>
      <c r="I54" s="97" t="s">
        <v>34</v>
      </c>
      <c r="J54" s="96" t="s">
        <v>34</v>
      </c>
      <c r="K54" s="97" t="s">
        <v>34</v>
      </c>
      <c r="L54" s="79"/>
    </row>
    <row r="55" spans="1:12">
      <c r="A55" s="30" t="s">
        <v>8</v>
      </c>
      <c r="B55" s="96">
        <v>140185</v>
      </c>
      <c r="C55" s="96">
        <v>18508</v>
      </c>
      <c r="D55" s="99">
        <f t="shared" ref="D55:D60" si="6">C55/B55</f>
        <v>0.13202553768234832</v>
      </c>
      <c r="E55" s="96">
        <v>121018</v>
      </c>
      <c r="F55" s="100">
        <f t="shared" ref="F55:F61" si="7">E55/B55</f>
        <v>0.86327353140492924</v>
      </c>
      <c r="G55" s="110">
        <v>9639895</v>
      </c>
      <c r="H55" s="110">
        <v>208810</v>
      </c>
      <c r="I55" s="99">
        <f>H55/G55</f>
        <v>2.1661024316136222E-2</v>
      </c>
      <c r="J55" s="110">
        <v>9430434</v>
      </c>
      <c r="K55" s="99">
        <f t="shared" ref="K55:K72" si="8">J55/G55</f>
        <v>0.97827144382796705</v>
      </c>
      <c r="L55" s="79"/>
    </row>
    <row r="56" spans="1:12">
      <c r="A56" s="30" t="s">
        <v>9</v>
      </c>
      <c r="B56" s="96">
        <v>149124</v>
      </c>
      <c r="C56" s="96">
        <v>17643</v>
      </c>
      <c r="D56" s="99">
        <f t="shared" si="6"/>
        <v>0.11831093586545426</v>
      </c>
      <c r="E56" s="96">
        <v>130475</v>
      </c>
      <c r="F56" s="100">
        <f t="shared" si="7"/>
        <v>0.87494300045599638</v>
      </c>
      <c r="G56" s="110">
        <v>8567162</v>
      </c>
      <c r="H56" s="110">
        <v>392159</v>
      </c>
      <c r="I56" s="99">
        <f t="shared" ref="I56:I72" si="9">H56/G56</f>
        <v>4.5774668437459219E-2</v>
      </c>
      <c r="J56" s="110">
        <v>8175004</v>
      </c>
      <c r="K56" s="99">
        <f t="shared" si="8"/>
        <v>0.95422544828730915</v>
      </c>
      <c r="L56" s="79"/>
    </row>
    <row r="57" spans="1:12">
      <c r="A57" s="30" t="s">
        <v>10</v>
      </c>
      <c r="B57" s="96">
        <v>158655</v>
      </c>
      <c r="C57" s="96">
        <v>30071</v>
      </c>
      <c r="D57" s="99">
        <f t="shared" si="6"/>
        <v>0.18953704579118213</v>
      </c>
      <c r="E57" s="96">
        <v>128584</v>
      </c>
      <c r="F57" s="100">
        <f t="shared" si="7"/>
        <v>0.81046295420881787</v>
      </c>
      <c r="G57" s="110">
        <v>6825453</v>
      </c>
      <c r="H57" s="110">
        <v>705763</v>
      </c>
      <c r="I57" s="99">
        <f t="shared" si="9"/>
        <v>0.10340163502700847</v>
      </c>
      <c r="J57" s="110">
        <v>6119689</v>
      </c>
      <c r="K57" s="99">
        <f t="shared" si="8"/>
        <v>0.89659821846256949</v>
      </c>
      <c r="L57" s="79"/>
    </row>
    <row r="58" spans="1:12">
      <c r="A58" s="30" t="s">
        <v>11</v>
      </c>
      <c r="B58" s="96">
        <v>210406</v>
      </c>
      <c r="C58" s="96">
        <v>58781</v>
      </c>
      <c r="D58" s="99">
        <f t="shared" si="6"/>
        <v>0.27936940961759643</v>
      </c>
      <c r="E58" s="96">
        <v>150639</v>
      </c>
      <c r="F58" s="100">
        <f t="shared" si="7"/>
        <v>0.71594441223159033</v>
      </c>
      <c r="G58" s="110">
        <v>5752111</v>
      </c>
      <c r="H58" s="110">
        <v>777095</v>
      </c>
      <c r="I58" s="99">
        <f t="shared" si="9"/>
        <v>0.13509735816989624</v>
      </c>
      <c r="J58" s="110">
        <v>4975017</v>
      </c>
      <c r="K58" s="99">
        <f t="shared" si="8"/>
        <v>0.86490281567932192</v>
      </c>
      <c r="L58" s="79"/>
    </row>
    <row r="59" spans="1:12">
      <c r="A59" s="30" t="s">
        <v>12</v>
      </c>
      <c r="B59" s="96">
        <v>224736</v>
      </c>
      <c r="C59" s="96">
        <v>70342</v>
      </c>
      <c r="D59" s="99">
        <f t="shared" si="6"/>
        <v>0.31299836252313828</v>
      </c>
      <c r="E59" s="96">
        <v>153396</v>
      </c>
      <c r="F59" s="100">
        <f t="shared" si="7"/>
        <v>0.68256087142246902</v>
      </c>
      <c r="G59" s="110">
        <v>4719296</v>
      </c>
      <c r="H59" s="110">
        <v>817724</v>
      </c>
      <c r="I59" s="99">
        <f t="shared" si="9"/>
        <v>0.17327245419655812</v>
      </c>
      <c r="J59" s="110">
        <v>3901572</v>
      </c>
      <c r="K59" s="99">
        <f t="shared" si="8"/>
        <v>0.82672754580344188</v>
      </c>
      <c r="L59" s="79"/>
    </row>
    <row r="60" spans="1:12">
      <c r="A60" s="30" t="s">
        <v>13</v>
      </c>
      <c r="B60" s="96">
        <v>233122</v>
      </c>
      <c r="C60" s="96">
        <v>82789</v>
      </c>
      <c r="D60" s="99">
        <f t="shared" si="6"/>
        <v>0.35513164780672779</v>
      </c>
      <c r="E60" s="96">
        <v>150333</v>
      </c>
      <c r="F60" s="100">
        <f t="shared" si="7"/>
        <v>0.64486835219327221</v>
      </c>
      <c r="G60" s="110">
        <v>4131973</v>
      </c>
      <c r="H60" s="110">
        <v>948589</v>
      </c>
      <c r="I60" s="99">
        <f t="shared" si="9"/>
        <v>0.22957289411136036</v>
      </c>
      <c r="J60" s="110">
        <v>3183384</v>
      </c>
      <c r="K60" s="99">
        <f t="shared" si="8"/>
        <v>0.77042710588863961</v>
      </c>
      <c r="L60" s="79"/>
    </row>
    <row r="61" spans="1:12">
      <c r="A61" s="30" t="s">
        <v>14</v>
      </c>
      <c r="B61" s="96">
        <v>428494</v>
      </c>
      <c r="C61" s="96">
        <v>213591</v>
      </c>
      <c r="D61" s="99">
        <f>C61/B61</f>
        <v>0.49846905674291819</v>
      </c>
      <c r="E61" s="96">
        <v>212248</v>
      </c>
      <c r="F61" s="100">
        <f t="shared" si="7"/>
        <v>0.49533482382483768</v>
      </c>
      <c r="G61" s="110">
        <v>6254015</v>
      </c>
      <c r="H61" s="110">
        <v>2059516</v>
      </c>
      <c r="I61" s="99">
        <f t="shared" si="9"/>
        <v>0.32931101060678619</v>
      </c>
      <c r="J61" s="110">
        <v>4194499</v>
      </c>
      <c r="K61" s="99">
        <f t="shared" si="8"/>
        <v>0.67068898939321375</v>
      </c>
      <c r="L61" s="79"/>
    </row>
    <row r="62" spans="1:12">
      <c r="A62" s="30" t="s">
        <v>15</v>
      </c>
      <c r="B62" s="96" t="s">
        <v>133</v>
      </c>
      <c r="C62" s="96" t="s">
        <v>137</v>
      </c>
      <c r="D62" s="99" t="s">
        <v>117</v>
      </c>
      <c r="E62" s="96" t="s">
        <v>138</v>
      </c>
      <c r="F62" s="100" t="s">
        <v>140</v>
      </c>
      <c r="G62" s="110">
        <v>4178964</v>
      </c>
      <c r="H62" s="110">
        <v>2021896</v>
      </c>
      <c r="I62" s="99">
        <f t="shared" si="9"/>
        <v>0.48382709207353786</v>
      </c>
      <c r="J62" s="110">
        <v>2156071</v>
      </c>
      <c r="K62" s="99">
        <f t="shared" si="8"/>
        <v>0.51593433204976158</v>
      </c>
      <c r="L62" s="79"/>
    </row>
    <row r="63" spans="1:12">
      <c r="A63" s="30" t="s">
        <v>16</v>
      </c>
      <c r="B63" s="96" t="s">
        <v>51</v>
      </c>
      <c r="C63" s="96" t="s">
        <v>51</v>
      </c>
      <c r="D63" s="97" t="s">
        <v>51</v>
      </c>
      <c r="E63" s="96" t="s">
        <v>51</v>
      </c>
      <c r="F63" s="98" t="s">
        <v>51</v>
      </c>
      <c r="G63" s="110">
        <v>4971661</v>
      </c>
      <c r="H63" s="110">
        <v>3228075</v>
      </c>
      <c r="I63" s="99">
        <f t="shared" si="9"/>
        <v>0.64929507462395364</v>
      </c>
      <c r="J63" s="110">
        <v>1743586</v>
      </c>
      <c r="K63" s="99">
        <f t="shared" si="8"/>
        <v>0.35070492537604636</v>
      </c>
      <c r="L63" s="79"/>
    </row>
    <row r="64" spans="1:12">
      <c r="A64" s="33" t="s">
        <v>17</v>
      </c>
      <c r="B64" s="96" t="s">
        <v>51</v>
      </c>
      <c r="C64" s="96" t="s">
        <v>51</v>
      </c>
      <c r="D64" s="97" t="s">
        <v>51</v>
      </c>
      <c r="E64" s="96" t="s">
        <v>51</v>
      </c>
      <c r="F64" s="98" t="s">
        <v>51</v>
      </c>
      <c r="G64" s="110">
        <v>1606826</v>
      </c>
      <c r="H64" s="110">
        <v>1303903</v>
      </c>
      <c r="I64" s="99">
        <f t="shared" si="9"/>
        <v>0.81147740950171332</v>
      </c>
      <c r="J64" s="110">
        <v>302923</v>
      </c>
      <c r="K64" s="99">
        <f t="shared" si="8"/>
        <v>0.18852259049828668</v>
      </c>
      <c r="L64" s="79"/>
    </row>
    <row r="65" spans="1:12">
      <c r="A65" s="33" t="s">
        <v>18</v>
      </c>
      <c r="B65" s="96">
        <v>89711</v>
      </c>
      <c r="C65" s="96">
        <v>79487</v>
      </c>
      <c r="D65" s="99">
        <f>C65/B65</f>
        <v>0.88603404264805874</v>
      </c>
      <c r="E65" s="96" t="s">
        <v>51</v>
      </c>
      <c r="F65" s="98" t="s">
        <v>51</v>
      </c>
      <c r="G65" s="110">
        <v>1235107</v>
      </c>
      <c r="H65" s="110">
        <v>1112537</v>
      </c>
      <c r="I65" s="99">
        <f t="shared" si="9"/>
        <v>0.90076163441709911</v>
      </c>
      <c r="J65" s="110">
        <v>122570</v>
      </c>
      <c r="K65" s="99">
        <f t="shared" si="8"/>
        <v>9.9238365582900917E-2</v>
      </c>
      <c r="L65" s="79"/>
    </row>
    <row r="66" spans="1:12">
      <c r="A66" s="33" t="s">
        <v>19</v>
      </c>
      <c r="B66" s="96" t="s">
        <v>134</v>
      </c>
      <c r="C66" s="96" t="s">
        <v>135</v>
      </c>
      <c r="D66" s="99" t="s">
        <v>136</v>
      </c>
      <c r="E66" s="96" t="s">
        <v>51</v>
      </c>
      <c r="F66" s="98" t="s">
        <v>51</v>
      </c>
      <c r="G66" s="110">
        <v>331609</v>
      </c>
      <c r="H66" s="110">
        <v>297658</v>
      </c>
      <c r="I66" s="99">
        <f t="shared" si="9"/>
        <v>0.89761737467921554</v>
      </c>
      <c r="J66" s="110">
        <v>33950</v>
      </c>
      <c r="K66" s="99">
        <f t="shared" si="8"/>
        <v>0.10237960972108719</v>
      </c>
      <c r="L66" s="79"/>
    </row>
    <row r="67" spans="1:12">
      <c r="A67" s="33" t="s">
        <v>20</v>
      </c>
      <c r="B67" s="96" t="s">
        <v>51</v>
      </c>
      <c r="C67" s="96" t="s">
        <v>51</v>
      </c>
      <c r="D67" s="97" t="s">
        <v>51</v>
      </c>
      <c r="E67" s="96" t="s">
        <v>139</v>
      </c>
      <c r="F67" s="98" t="s">
        <v>51</v>
      </c>
      <c r="G67" s="110">
        <v>65318</v>
      </c>
      <c r="H67" s="110">
        <v>56811</v>
      </c>
      <c r="I67" s="100">
        <f t="shared" si="9"/>
        <v>0.86976024985455769</v>
      </c>
      <c r="J67" s="110">
        <v>8507</v>
      </c>
      <c r="K67" s="99">
        <f t="shared" si="8"/>
        <v>0.13023975014544228</v>
      </c>
      <c r="L67" s="79"/>
    </row>
    <row r="68" spans="1:12">
      <c r="A68" s="33" t="s">
        <v>28</v>
      </c>
      <c r="B68" s="96" t="s">
        <v>51</v>
      </c>
      <c r="C68" s="96" t="s">
        <v>51</v>
      </c>
      <c r="D68" s="97" t="s">
        <v>51</v>
      </c>
      <c r="E68" s="96" t="s">
        <v>51</v>
      </c>
      <c r="F68" s="98" t="s">
        <v>51</v>
      </c>
      <c r="G68" s="110">
        <v>17552</v>
      </c>
      <c r="H68" s="110">
        <v>15944</v>
      </c>
      <c r="I68" s="100">
        <f t="shared" si="9"/>
        <v>0.90838650865998172</v>
      </c>
      <c r="J68" s="110">
        <v>1606</v>
      </c>
      <c r="K68" s="99">
        <f t="shared" si="8"/>
        <v>9.1499544211485873E-2</v>
      </c>
      <c r="L68" s="79"/>
    </row>
    <row r="69" spans="1:12">
      <c r="A69" s="33" t="s">
        <v>29</v>
      </c>
      <c r="B69" s="96" t="s">
        <v>51</v>
      </c>
      <c r="C69" s="96" t="s">
        <v>51</v>
      </c>
      <c r="D69" s="97" t="s">
        <v>51</v>
      </c>
      <c r="E69" s="96" t="s">
        <v>51</v>
      </c>
      <c r="F69" s="98" t="s">
        <v>51</v>
      </c>
      <c r="G69" s="110">
        <v>6711</v>
      </c>
      <c r="H69" s="110">
        <v>5930</v>
      </c>
      <c r="I69" s="100">
        <f t="shared" si="9"/>
        <v>0.88362390105796451</v>
      </c>
      <c r="J69" s="110">
        <v>782</v>
      </c>
      <c r="K69" s="99">
        <f t="shared" si="8"/>
        <v>0.11652510803158993</v>
      </c>
      <c r="L69" s="79"/>
    </row>
    <row r="70" spans="1:12">
      <c r="A70" s="33" t="s">
        <v>30</v>
      </c>
      <c r="B70" s="96" t="s">
        <v>51</v>
      </c>
      <c r="C70" s="96" t="s">
        <v>51</v>
      </c>
      <c r="D70" s="97" t="s">
        <v>51</v>
      </c>
      <c r="E70" s="96" t="s">
        <v>51</v>
      </c>
      <c r="F70" s="98" t="s">
        <v>51</v>
      </c>
      <c r="G70" s="110">
        <v>10567</v>
      </c>
      <c r="H70" s="110">
        <v>9632</v>
      </c>
      <c r="I70" s="100">
        <f t="shared" si="9"/>
        <v>0.91151698684584082</v>
      </c>
      <c r="J70" s="110">
        <v>934</v>
      </c>
      <c r="K70" s="99">
        <f t="shared" si="8"/>
        <v>8.8388378915491631E-2</v>
      </c>
      <c r="L70" s="79"/>
    </row>
    <row r="71" spans="1:12">
      <c r="A71" s="33" t="s">
        <v>31</v>
      </c>
      <c r="B71" s="96" t="s">
        <v>51</v>
      </c>
      <c r="C71" s="96" t="s">
        <v>51</v>
      </c>
      <c r="D71" s="97" t="s">
        <v>51</v>
      </c>
      <c r="E71" s="96" t="s">
        <v>51</v>
      </c>
      <c r="F71" s="98" t="s">
        <v>51</v>
      </c>
      <c r="G71" s="110">
        <v>2855</v>
      </c>
      <c r="H71" s="110">
        <v>2687</v>
      </c>
      <c r="I71" s="100">
        <f t="shared" si="9"/>
        <v>0.94115586690017516</v>
      </c>
      <c r="J71" s="110">
        <v>169</v>
      </c>
      <c r="K71" s="99">
        <f t="shared" si="8"/>
        <v>5.9194395796847633E-2</v>
      </c>
      <c r="L71" s="79"/>
    </row>
    <row r="72" spans="1:12">
      <c r="A72" s="38" t="s">
        <v>32</v>
      </c>
      <c r="B72" s="111" t="s">
        <v>51</v>
      </c>
      <c r="C72" s="111" t="s">
        <v>51</v>
      </c>
      <c r="D72" s="112" t="s">
        <v>51</v>
      </c>
      <c r="E72" s="111" t="s">
        <v>51</v>
      </c>
      <c r="F72" s="113" t="s">
        <v>51</v>
      </c>
      <c r="G72" s="114">
        <v>1794</v>
      </c>
      <c r="H72" s="114">
        <v>1729</v>
      </c>
      <c r="I72" s="115">
        <f t="shared" si="9"/>
        <v>0.96376811594202894</v>
      </c>
      <c r="J72" s="114">
        <v>65</v>
      </c>
      <c r="K72" s="116">
        <f t="shared" si="8"/>
        <v>3.6231884057971016E-2</v>
      </c>
      <c r="L72" s="79"/>
    </row>
    <row r="73" spans="1:12">
      <c r="A73" s="47" t="s">
        <v>23</v>
      </c>
      <c r="B73" s="48"/>
      <c r="C73" s="48"/>
      <c r="D73" s="48"/>
      <c r="E73" s="48"/>
      <c r="F73" s="49"/>
    </row>
    <row r="74" spans="1:12">
      <c r="A74" s="47" t="s">
        <v>47</v>
      </c>
      <c r="B74" s="48"/>
      <c r="C74" s="48"/>
      <c r="D74" s="48"/>
      <c r="E74" s="48"/>
      <c r="F74" s="49"/>
    </row>
    <row r="75" spans="1:12">
      <c r="A75" s="51" t="s">
        <v>35</v>
      </c>
      <c r="B75" s="48"/>
      <c r="C75" s="48"/>
      <c r="D75" s="48"/>
      <c r="E75" s="48"/>
      <c r="F75" s="49"/>
    </row>
    <row r="76" spans="1:12">
      <c r="A76" s="50" t="s">
        <v>158</v>
      </c>
    </row>
  </sheetData>
  <mergeCells count="1">
    <mergeCell ref="A2:K2"/>
  </mergeCells>
  <phoneticPr fontId="3" type="noConversion"/>
  <pageMargins left="0.75" right="0.75" top="1" bottom="1" header="0.5" footer="0.5"/>
  <pageSetup scale="6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L75"/>
  <sheetViews>
    <sheetView showGridLines="0" workbookViewId="0">
      <selection sqref="A1:IV65536"/>
    </sheetView>
  </sheetViews>
  <sheetFormatPr defaultRowHeight="12"/>
  <cols>
    <col min="1" max="1" width="30.42578125" style="50" customWidth="1"/>
    <col min="2" max="3" width="12.42578125" style="50" customWidth="1"/>
    <col min="4" max="4" width="10.85546875" style="50" customWidth="1"/>
    <col min="5" max="5" width="12.42578125" style="50" customWidth="1"/>
    <col min="6" max="6" width="10.85546875" style="50" customWidth="1"/>
    <col min="7" max="8" width="12.42578125" style="50" customWidth="1"/>
    <col min="9" max="9" width="10.85546875" style="50" customWidth="1"/>
    <col min="10" max="10" width="12.42578125" style="50" customWidth="1"/>
    <col min="11" max="11" width="10.85546875" style="50" customWidth="1"/>
    <col min="12" max="16384" width="9.140625" style="50"/>
  </cols>
  <sheetData>
    <row r="1" spans="1:12" s="2" customFormat="1" ht="12.75">
      <c r="A1" s="293" t="s">
        <v>83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17"/>
    </row>
    <row r="2" spans="1:12" ht="12.75" thickBot="1">
      <c r="A2" s="22"/>
      <c r="B2" s="48"/>
      <c r="C2" s="48"/>
      <c r="D2" s="48"/>
      <c r="E2" s="48"/>
      <c r="F2" s="22"/>
      <c r="G2" s="76"/>
      <c r="H2" s="76"/>
      <c r="I2" s="76"/>
      <c r="J2" s="76"/>
      <c r="K2" s="76"/>
      <c r="L2" s="79"/>
    </row>
    <row r="3" spans="1:12" ht="12.75" thickTop="1">
      <c r="A3" s="8"/>
      <c r="B3" s="9" t="s">
        <v>0</v>
      </c>
      <c r="C3" s="10"/>
      <c r="D3" s="10"/>
      <c r="E3" s="10"/>
      <c r="F3" s="77"/>
      <c r="G3" s="118" t="s">
        <v>53</v>
      </c>
      <c r="H3" s="78"/>
      <c r="I3" s="78"/>
      <c r="J3" s="78"/>
      <c r="K3" s="78"/>
      <c r="L3" s="79"/>
    </row>
    <row r="4" spans="1:12">
      <c r="A4" s="11" t="s">
        <v>1</v>
      </c>
      <c r="B4" s="12"/>
      <c r="C4" s="13" t="s">
        <v>25</v>
      </c>
      <c r="D4" s="13"/>
      <c r="E4" s="14" t="s">
        <v>2</v>
      </c>
      <c r="F4" s="80"/>
      <c r="G4" s="81"/>
      <c r="H4" s="13" t="s">
        <v>25</v>
      </c>
      <c r="I4" s="13"/>
      <c r="J4" s="14" t="s">
        <v>2</v>
      </c>
      <c r="K4" s="15"/>
      <c r="L4" s="79"/>
    </row>
    <row r="5" spans="1:12">
      <c r="A5" s="16" t="s">
        <v>3</v>
      </c>
      <c r="B5" s="12" t="s">
        <v>4</v>
      </c>
      <c r="C5" s="12" t="s">
        <v>4</v>
      </c>
      <c r="D5" s="12"/>
      <c r="E5" s="12" t="s">
        <v>4</v>
      </c>
      <c r="F5" s="82"/>
      <c r="G5" s="81" t="s">
        <v>4</v>
      </c>
      <c r="H5" s="12" t="s">
        <v>4</v>
      </c>
      <c r="I5" s="12"/>
      <c r="J5" s="12" t="s">
        <v>4</v>
      </c>
      <c r="K5" s="83"/>
      <c r="L5" s="79"/>
    </row>
    <row r="6" spans="1:12">
      <c r="A6" s="17"/>
      <c r="B6" s="18" t="s">
        <v>5</v>
      </c>
      <c r="C6" s="19" t="s">
        <v>5</v>
      </c>
      <c r="D6" s="20" t="s">
        <v>24</v>
      </c>
      <c r="E6" s="19" t="s">
        <v>5</v>
      </c>
      <c r="F6" s="84" t="s">
        <v>24</v>
      </c>
      <c r="G6" s="85" t="s">
        <v>5</v>
      </c>
      <c r="H6" s="19" t="s">
        <v>5</v>
      </c>
      <c r="I6" s="20" t="s">
        <v>24</v>
      </c>
      <c r="J6" s="19" t="s">
        <v>5</v>
      </c>
      <c r="K6" s="20" t="s">
        <v>24</v>
      </c>
      <c r="L6" s="79"/>
    </row>
    <row r="7" spans="1:12">
      <c r="A7" s="22"/>
      <c r="B7" s="86"/>
      <c r="C7" s="86"/>
      <c r="D7" s="87"/>
      <c r="E7" s="86"/>
      <c r="F7" s="88"/>
      <c r="G7" s="89"/>
      <c r="H7" s="89"/>
      <c r="I7" s="89"/>
      <c r="J7" s="89"/>
      <c r="L7" s="79"/>
    </row>
    <row r="8" spans="1:12">
      <c r="A8" s="27" t="s">
        <v>6</v>
      </c>
      <c r="B8" s="91">
        <v>132226042</v>
      </c>
      <c r="C8" s="92">
        <v>46335237</v>
      </c>
      <c r="D8" s="93">
        <f>C8/B8</f>
        <v>0.35042444210800772</v>
      </c>
      <c r="E8" s="92">
        <v>84016753</v>
      </c>
      <c r="F8" s="94">
        <f>E8/B8</f>
        <v>0.63540246481854157</v>
      </c>
      <c r="G8" s="92">
        <v>19647748</v>
      </c>
      <c r="H8" s="92">
        <v>4248708</v>
      </c>
      <c r="I8" s="93">
        <f>H8/G8</f>
        <v>0.21624401941637281</v>
      </c>
      <c r="J8" s="92">
        <v>15245110</v>
      </c>
      <c r="K8" s="93">
        <f>J8/G8</f>
        <v>0.77592149492145357</v>
      </c>
      <c r="L8" s="79"/>
    </row>
    <row r="9" spans="1:12">
      <c r="A9" s="30" t="s">
        <v>7</v>
      </c>
      <c r="B9" s="95">
        <v>1854886</v>
      </c>
      <c r="C9" s="96" t="s">
        <v>34</v>
      </c>
      <c r="D9" s="99"/>
      <c r="E9" s="96" t="s">
        <v>34</v>
      </c>
      <c r="F9" s="94"/>
      <c r="G9" s="96">
        <v>153929</v>
      </c>
      <c r="H9" s="96" t="s">
        <v>34</v>
      </c>
      <c r="I9" s="99"/>
      <c r="J9" s="96" t="s">
        <v>34</v>
      </c>
      <c r="K9" s="93"/>
      <c r="L9" s="79"/>
    </row>
    <row r="10" spans="1:12">
      <c r="A10" s="30" t="s">
        <v>8</v>
      </c>
      <c r="B10" s="95">
        <v>11670444</v>
      </c>
      <c r="C10" s="96">
        <v>327379</v>
      </c>
      <c r="D10" s="99">
        <f>C10/B10</f>
        <v>2.8051974714929439E-2</v>
      </c>
      <c r="E10" s="96">
        <v>11339898</v>
      </c>
      <c r="F10" s="100">
        <f t="shared" ref="F10:F21" si="0">E10/B10</f>
        <v>0.97167665600383324</v>
      </c>
      <c r="G10" s="96">
        <v>902014</v>
      </c>
      <c r="H10" s="96">
        <v>22406</v>
      </c>
      <c r="I10" s="99">
        <f t="shared" ref="I10:I27" si="1">H10/G10</f>
        <v>2.4839969224424455E-2</v>
      </c>
      <c r="J10" s="96">
        <v>879608</v>
      </c>
      <c r="K10" s="99">
        <f t="shared" ref="K10:K27" si="2">J10/G10</f>
        <v>0.97516003077557556</v>
      </c>
      <c r="L10" s="79"/>
    </row>
    <row r="11" spans="1:12">
      <c r="A11" s="30" t="s">
        <v>9</v>
      </c>
      <c r="B11" s="95">
        <v>12135417</v>
      </c>
      <c r="C11" s="96">
        <v>642831</v>
      </c>
      <c r="D11" s="99">
        <f t="shared" ref="D11:D27" si="3">C11/B11</f>
        <v>5.2971480090053764E-2</v>
      </c>
      <c r="E11" s="96">
        <v>11492586</v>
      </c>
      <c r="F11" s="100">
        <f t="shared" si="0"/>
        <v>0.94702851990994619</v>
      </c>
      <c r="G11" s="96">
        <v>2152294</v>
      </c>
      <c r="H11" s="96">
        <v>54774</v>
      </c>
      <c r="I11" s="99">
        <f t="shared" si="1"/>
        <v>2.5449125444758011E-2</v>
      </c>
      <c r="J11" s="96">
        <v>2097520</v>
      </c>
      <c r="K11" s="99">
        <f t="shared" si="2"/>
        <v>0.97455087455524203</v>
      </c>
      <c r="L11" s="79"/>
    </row>
    <row r="12" spans="1:12">
      <c r="A12" s="30" t="s">
        <v>10</v>
      </c>
      <c r="B12" s="95">
        <v>11656193</v>
      </c>
      <c r="C12" s="96">
        <v>1078646</v>
      </c>
      <c r="D12" s="99">
        <f t="shared" si="3"/>
        <v>9.2538447158519083E-2</v>
      </c>
      <c r="E12" s="96">
        <v>10573534</v>
      </c>
      <c r="F12" s="100">
        <f t="shared" si="0"/>
        <v>0.90711727233754624</v>
      </c>
      <c r="G12" s="96">
        <v>2757369</v>
      </c>
      <c r="H12" s="96">
        <v>112880</v>
      </c>
      <c r="I12" s="99">
        <f t="shared" si="1"/>
        <v>4.093757491289704E-2</v>
      </c>
      <c r="J12" s="96">
        <v>2644489</v>
      </c>
      <c r="K12" s="99">
        <f t="shared" si="2"/>
        <v>0.95906242508710293</v>
      </c>
      <c r="L12" s="79"/>
    </row>
    <row r="13" spans="1:12">
      <c r="A13" s="30" t="s">
        <v>11</v>
      </c>
      <c r="B13" s="95">
        <v>11281291</v>
      </c>
      <c r="C13" s="96">
        <v>1408086</v>
      </c>
      <c r="D13" s="99">
        <f t="shared" si="3"/>
        <v>0.12481603390959421</v>
      </c>
      <c r="E13" s="96">
        <v>9872234</v>
      </c>
      <c r="F13" s="100">
        <f t="shared" si="0"/>
        <v>0.87509789438105978</v>
      </c>
      <c r="G13" s="96">
        <v>2715309</v>
      </c>
      <c r="H13" s="96">
        <v>164850</v>
      </c>
      <c r="I13" s="99">
        <f t="shared" si="1"/>
        <v>6.0711322357786902E-2</v>
      </c>
      <c r="J13" s="96">
        <v>2550460</v>
      </c>
      <c r="K13" s="99">
        <f t="shared" si="2"/>
        <v>0.9392890459244233</v>
      </c>
      <c r="L13" s="79"/>
    </row>
    <row r="14" spans="1:12">
      <c r="A14" s="30" t="s">
        <v>12</v>
      </c>
      <c r="B14" s="95">
        <v>9705192</v>
      </c>
      <c r="C14" s="96">
        <v>1591869</v>
      </c>
      <c r="D14" s="99">
        <f t="shared" si="3"/>
        <v>0.16402241192137157</v>
      </c>
      <c r="E14" s="96">
        <v>8113323</v>
      </c>
      <c r="F14" s="100">
        <f t="shared" si="0"/>
        <v>0.83597758807862843</v>
      </c>
      <c r="G14" s="96">
        <v>2526231</v>
      </c>
      <c r="H14" s="96">
        <v>245444</v>
      </c>
      <c r="I14" s="99">
        <f t="shared" si="1"/>
        <v>9.7158177538000282E-2</v>
      </c>
      <c r="J14" s="96">
        <v>2280787</v>
      </c>
      <c r="K14" s="99">
        <f t="shared" si="2"/>
        <v>0.90284182246199973</v>
      </c>
      <c r="L14" s="79"/>
    </row>
    <row r="15" spans="1:12">
      <c r="A15" s="30" t="s">
        <v>13</v>
      </c>
      <c r="B15" s="95">
        <v>8512113</v>
      </c>
      <c r="C15" s="96">
        <v>1897697</v>
      </c>
      <c r="D15" s="99">
        <f t="shared" si="3"/>
        <v>0.22294076688126674</v>
      </c>
      <c r="E15" s="96">
        <v>6608405</v>
      </c>
      <c r="F15" s="100">
        <f t="shared" si="0"/>
        <v>0.77635306298212914</v>
      </c>
      <c r="G15" s="96">
        <v>1960599</v>
      </c>
      <c r="H15" s="96">
        <v>362150</v>
      </c>
      <c r="I15" s="99">
        <f t="shared" si="1"/>
        <v>0.18471395731610596</v>
      </c>
      <c r="J15" s="96">
        <v>1598449</v>
      </c>
      <c r="K15" s="99">
        <f t="shared" si="2"/>
        <v>0.81528604268389404</v>
      </c>
      <c r="L15" s="79"/>
    </row>
    <row r="16" spans="1:12">
      <c r="A16" s="30" t="s">
        <v>14</v>
      </c>
      <c r="B16" s="95">
        <v>13915452</v>
      </c>
      <c r="C16" s="96">
        <v>4539560</v>
      </c>
      <c r="D16" s="99">
        <f t="shared" si="3"/>
        <v>0.32622440147829906</v>
      </c>
      <c r="E16" s="96">
        <v>9373908</v>
      </c>
      <c r="F16" s="100">
        <f t="shared" si="0"/>
        <v>0.67363302320327068</v>
      </c>
      <c r="G16" s="96">
        <v>2567202</v>
      </c>
      <c r="H16" s="96">
        <v>863027</v>
      </c>
      <c r="I16" s="99">
        <f t="shared" si="1"/>
        <v>0.33617416938752775</v>
      </c>
      <c r="J16" s="96">
        <v>1704175</v>
      </c>
      <c r="K16" s="99">
        <f t="shared" si="2"/>
        <v>0.66382583061247225</v>
      </c>
      <c r="L16" s="79"/>
    </row>
    <row r="17" spans="1:12">
      <c r="A17" s="30" t="s">
        <v>15</v>
      </c>
      <c r="B17" s="95">
        <v>10571408</v>
      </c>
      <c r="C17" s="96">
        <v>4654789</v>
      </c>
      <c r="D17" s="99">
        <f t="shared" si="3"/>
        <v>0.44031873521483611</v>
      </c>
      <c r="E17" s="96">
        <v>5913645</v>
      </c>
      <c r="F17" s="100">
        <f t="shared" si="0"/>
        <v>0.55939993991339654</v>
      </c>
      <c r="G17" s="96">
        <v>1546815</v>
      </c>
      <c r="H17" s="96">
        <v>711909</v>
      </c>
      <c r="I17" s="99">
        <f t="shared" si="1"/>
        <v>0.46024185180516092</v>
      </c>
      <c r="J17" s="96">
        <v>834906</v>
      </c>
      <c r="K17" s="99">
        <f t="shared" si="2"/>
        <v>0.53975814819483903</v>
      </c>
      <c r="L17" s="79"/>
    </row>
    <row r="18" spans="1:12">
      <c r="A18" s="30" t="s">
        <v>16</v>
      </c>
      <c r="B18" s="95">
        <v>18047126</v>
      </c>
      <c r="C18" s="96">
        <v>10658268</v>
      </c>
      <c r="D18" s="99">
        <f t="shared" si="3"/>
        <v>0.59057979647285663</v>
      </c>
      <c r="E18" s="96">
        <v>7388858</v>
      </c>
      <c r="F18" s="100">
        <f t="shared" si="0"/>
        <v>0.40942020352714331</v>
      </c>
      <c r="G18" s="96">
        <v>1634327</v>
      </c>
      <c r="H18" s="96">
        <v>1071877</v>
      </c>
      <c r="I18" s="99">
        <f t="shared" si="1"/>
        <v>0.65585222541143851</v>
      </c>
      <c r="J18" s="96">
        <v>562450</v>
      </c>
      <c r="K18" s="99">
        <f t="shared" si="2"/>
        <v>0.34414777458856155</v>
      </c>
      <c r="L18" s="79"/>
    </row>
    <row r="19" spans="1:12">
      <c r="A19" s="33" t="s">
        <v>17</v>
      </c>
      <c r="B19" s="95">
        <v>10119515</v>
      </c>
      <c r="C19" s="96">
        <v>7926317</v>
      </c>
      <c r="D19" s="99">
        <f t="shared" si="3"/>
        <v>0.78327044329693662</v>
      </c>
      <c r="E19" s="96">
        <v>2193198</v>
      </c>
      <c r="F19" s="100">
        <f t="shared" si="0"/>
        <v>0.21672955670306335</v>
      </c>
      <c r="G19" s="96">
        <v>412977</v>
      </c>
      <c r="H19" s="96">
        <v>354850</v>
      </c>
      <c r="I19" s="99">
        <f t="shared" si="1"/>
        <v>0.85924882015221182</v>
      </c>
      <c r="J19" s="96">
        <v>58127</v>
      </c>
      <c r="K19" s="99">
        <f t="shared" si="2"/>
        <v>0.14075117984778812</v>
      </c>
      <c r="L19" s="79"/>
    </row>
    <row r="20" spans="1:12">
      <c r="A20" s="33" t="s">
        <v>18</v>
      </c>
      <c r="B20" s="95">
        <v>9735569</v>
      </c>
      <c r="C20" s="96">
        <v>8776391</v>
      </c>
      <c r="D20" s="99">
        <f t="shared" si="3"/>
        <v>0.90147694500444708</v>
      </c>
      <c r="E20" s="96">
        <v>959177</v>
      </c>
      <c r="F20" s="100">
        <f t="shared" si="0"/>
        <v>9.8522952279419929E-2</v>
      </c>
      <c r="G20" s="96">
        <v>251495</v>
      </c>
      <c r="H20" s="96">
        <v>222955</v>
      </c>
      <c r="I20" s="99">
        <f t="shared" si="1"/>
        <v>0.88651861866041071</v>
      </c>
      <c r="J20" s="96">
        <v>28540</v>
      </c>
      <c r="K20" s="99">
        <f t="shared" si="2"/>
        <v>0.11348138133958925</v>
      </c>
      <c r="L20" s="79"/>
    </row>
    <row r="21" spans="1:12">
      <c r="A21" s="33" t="s">
        <v>19</v>
      </c>
      <c r="B21" s="95">
        <v>2348163</v>
      </c>
      <c r="C21" s="96">
        <v>2215675</v>
      </c>
      <c r="D21" s="99">
        <f t="shared" si="3"/>
        <v>0.94357802247970013</v>
      </c>
      <c r="E21" s="96">
        <v>132485</v>
      </c>
      <c r="F21" s="100">
        <f t="shared" si="0"/>
        <v>5.6420699925856937E-2</v>
      </c>
      <c r="G21" s="96">
        <v>53967</v>
      </c>
      <c r="H21" s="96">
        <v>50200</v>
      </c>
      <c r="I21" s="99">
        <f t="shared" si="1"/>
        <v>0.93019808401430504</v>
      </c>
      <c r="J21" s="96" t="s">
        <v>91</v>
      </c>
      <c r="K21" s="99" t="s">
        <v>114</v>
      </c>
      <c r="L21" s="79"/>
    </row>
    <row r="22" spans="1:12">
      <c r="A22" s="33" t="s">
        <v>20</v>
      </c>
      <c r="B22" s="95">
        <v>433145</v>
      </c>
      <c r="C22" s="96">
        <v>398317</v>
      </c>
      <c r="D22" s="100">
        <f t="shared" si="3"/>
        <v>0.91959274607810315</v>
      </c>
      <c r="E22" s="96" t="s">
        <v>84</v>
      </c>
      <c r="F22" s="100" t="s">
        <v>114</v>
      </c>
      <c r="G22" s="96">
        <v>8264</v>
      </c>
      <c r="H22" s="96">
        <v>7036</v>
      </c>
      <c r="I22" s="99">
        <f t="shared" si="1"/>
        <v>0.85140367860600197</v>
      </c>
      <c r="J22" s="96" t="s">
        <v>51</v>
      </c>
      <c r="K22" s="99" t="s">
        <v>51</v>
      </c>
      <c r="L22" s="79"/>
    </row>
    <row r="23" spans="1:12">
      <c r="A23" s="33" t="s">
        <v>28</v>
      </c>
      <c r="B23" s="95">
        <v>103964</v>
      </c>
      <c r="C23" s="96">
        <v>93599</v>
      </c>
      <c r="D23" s="100">
        <f t="shared" si="3"/>
        <v>0.90030202762494704</v>
      </c>
      <c r="E23" s="96" t="s">
        <v>51</v>
      </c>
      <c r="F23" s="100" t="s">
        <v>51</v>
      </c>
      <c r="G23" s="96">
        <v>2290</v>
      </c>
      <c r="H23" s="96">
        <v>2011</v>
      </c>
      <c r="I23" s="99">
        <f t="shared" si="1"/>
        <v>0.87816593886462879</v>
      </c>
      <c r="J23" s="96">
        <v>279</v>
      </c>
      <c r="K23" s="99">
        <f t="shared" si="2"/>
        <v>0.12183406113537118</v>
      </c>
      <c r="L23" s="79"/>
    </row>
    <row r="24" spans="1:12">
      <c r="A24" s="33" t="s">
        <v>29</v>
      </c>
      <c r="B24" s="95">
        <v>45104</v>
      </c>
      <c r="C24" s="96">
        <v>40698</v>
      </c>
      <c r="D24" s="100">
        <f t="shared" si="3"/>
        <v>0.9023146505853139</v>
      </c>
      <c r="E24" s="96" t="s">
        <v>51</v>
      </c>
      <c r="F24" s="100" t="s">
        <v>51</v>
      </c>
      <c r="G24" s="96">
        <v>991</v>
      </c>
      <c r="H24" s="96">
        <v>808</v>
      </c>
      <c r="I24" s="99">
        <f t="shared" si="1"/>
        <v>0.81533804238143293</v>
      </c>
      <c r="J24" s="96">
        <v>183</v>
      </c>
      <c r="K24" s="99">
        <f t="shared" si="2"/>
        <v>0.1846619576185671</v>
      </c>
      <c r="L24" s="79"/>
    </row>
    <row r="25" spans="1:12">
      <c r="A25" s="33" t="s">
        <v>30</v>
      </c>
      <c r="B25" s="95">
        <v>65548</v>
      </c>
      <c r="C25" s="96">
        <v>60674</v>
      </c>
      <c r="D25" s="100">
        <f t="shared" si="3"/>
        <v>0.92564227741502414</v>
      </c>
      <c r="E25" s="96" t="s">
        <v>51</v>
      </c>
      <c r="F25" s="100" t="s">
        <v>51</v>
      </c>
      <c r="G25" s="96">
        <v>1148</v>
      </c>
      <c r="H25" s="96">
        <v>1034</v>
      </c>
      <c r="I25" s="99">
        <f t="shared" si="1"/>
        <v>0.9006968641114983</v>
      </c>
      <c r="J25" s="96">
        <v>114</v>
      </c>
      <c r="K25" s="99">
        <f t="shared" si="2"/>
        <v>9.9303135888501745E-2</v>
      </c>
      <c r="L25" s="79"/>
    </row>
    <row r="26" spans="1:12">
      <c r="A26" s="33" t="s">
        <v>31</v>
      </c>
      <c r="B26" s="95">
        <v>15835</v>
      </c>
      <c r="C26" s="96">
        <v>15036</v>
      </c>
      <c r="D26" s="100">
        <f t="shared" si="3"/>
        <v>0.94954215345753079</v>
      </c>
      <c r="E26" s="96" t="s">
        <v>51</v>
      </c>
      <c r="F26" s="100" t="s">
        <v>51</v>
      </c>
      <c r="G26" s="96">
        <v>326</v>
      </c>
      <c r="H26" s="96">
        <v>306</v>
      </c>
      <c r="I26" s="99">
        <f t="shared" si="1"/>
        <v>0.93865030674846628</v>
      </c>
      <c r="J26" s="96">
        <v>20</v>
      </c>
      <c r="K26" s="99">
        <f t="shared" si="2"/>
        <v>6.1349693251533742E-2</v>
      </c>
      <c r="L26" s="79"/>
    </row>
    <row r="27" spans="1:12" ht="12.75" thickBot="1">
      <c r="A27" s="33" t="s">
        <v>32</v>
      </c>
      <c r="B27" s="95">
        <v>9677</v>
      </c>
      <c r="C27" s="96">
        <v>9404</v>
      </c>
      <c r="D27" s="100">
        <f t="shared" si="3"/>
        <v>0.9717887775136923</v>
      </c>
      <c r="E27" s="96" t="s">
        <v>51</v>
      </c>
      <c r="F27" s="100" t="s">
        <v>51</v>
      </c>
      <c r="G27" s="101">
        <v>201</v>
      </c>
      <c r="H27" s="101">
        <v>193</v>
      </c>
      <c r="I27" s="99">
        <f t="shared" si="1"/>
        <v>0.96019900497512434</v>
      </c>
      <c r="J27" s="101">
        <v>8</v>
      </c>
      <c r="K27" s="102">
        <f t="shared" si="2"/>
        <v>3.9800995024875621E-2</v>
      </c>
      <c r="L27" s="79"/>
    </row>
    <row r="28" spans="1:12">
      <c r="A28" s="103"/>
      <c r="B28" s="104" t="s">
        <v>21</v>
      </c>
      <c r="C28" s="105"/>
      <c r="D28" s="105"/>
      <c r="E28" s="105"/>
      <c r="F28" s="106"/>
      <c r="G28" s="104" t="s">
        <v>71</v>
      </c>
      <c r="H28" s="105"/>
      <c r="I28" s="105"/>
      <c r="J28" s="105"/>
      <c r="K28" s="105"/>
      <c r="L28" s="79"/>
    </row>
    <row r="29" spans="1:12">
      <c r="A29" s="22"/>
      <c r="B29" s="86"/>
      <c r="C29" s="86"/>
      <c r="D29" s="87"/>
      <c r="E29" s="86"/>
      <c r="F29" s="88"/>
      <c r="G29" s="86"/>
      <c r="H29" s="86"/>
      <c r="I29" s="87"/>
      <c r="J29" s="86"/>
      <c r="K29" s="87"/>
      <c r="L29" s="79"/>
    </row>
    <row r="30" spans="1:12">
      <c r="A30" s="27" t="s">
        <v>6</v>
      </c>
      <c r="B30" s="92">
        <v>51975649</v>
      </c>
      <c r="C30" s="92">
        <v>27604020</v>
      </c>
      <c r="D30" s="93">
        <f>C30/B30</f>
        <v>0.53109524423639232</v>
      </c>
      <c r="E30" s="92">
        <v>23823437</v>
      </c>
      <c r="F30" s="94">
        <f>E30/B30</f>
        <v>0.45835766283553286</v>
      </c>
      <c r="G30" s="92">
        <v>82188</v>
      </c>
      <c r="H30" s="92">
        <v>21958</v>
      </c>
      <c r="I30" s="93">
        <f>H30/G30</f>
        <v>0.26716795639266072</v>
      </c>
      <c r="J30" s="92">
        <v>59802</v>
      </c>
      <c r="K30" s="93">
        <f>J30/G30</f>
        <v>0.72762447072565339</v>
      </c>
      <c r="L30" s="79"/>
    </row>
    <row r="31" spans="1:12">
      <c r="A31" s="30" t="s">
        <v>7</v>
      </c>
      <c r="B31" s="96">
        <v>548151</v>
      </c>
      <c r="C31" s="96" t="s">
        <v>34</v>
      </c>
      <c r="D31" s="99"/>
      <c r="E31" s="96" t="s">
        <v>34</v>
      </c>
      <c r="F31" s="94"/>
      <c r="G31" s="96" t="s">
        <v>92</v>
      </c>
      <c r="H31" s="96" t="s">
        <v>34</v>
      </c>
      <c r="I31" s="99"/>
      <c r="J31" s="96" t="s">
        <v>34</v>
      </c>
      <c r="K31" s="93"/>
      <c r="L31" s="79"/>
    </row>
    <row r="32" spans="1:12">
      <c r="A32" s="30" t="s">
        <v>8</v>
      </c>
      <c r="B32" s="96">
        <v>752063</v>
      </c>
      <c r="C32" s="96">
        <v>79395</v>
      </c>
      <c r="D32" s="99">
        <f>C32/B32</f>
        <v>0.10556961318400188</v>
      </c>
      <c r="E32" s="96">
        <v>672668</v>
      </c>
      <c r="F32" s="100">
        <f t="shared" ref="F32:F49" si="4">E32/B32</f>
        <v>0.89443038681599818</v>
      </c>
      <c r="G32" s="96" t="s">
        <v>93</v>
      </c>
      <c r="H32" s="96" t="s">
        <v>51</v>
      </c>
      <c r="I32" s="99" t="s">
        <v>51</v>
      </c>
      <c r="J32" s="96">
        <v>971</v>
      </c>
      <c r="K32" s="99" t="s">
        <v>78</v>
      </c>
      <c r="L32" s="79"/>
    </row>
    <row r="33" spans="1:12">
      <c r="A33" s="30" t="s">
        <v>9</v>
      </c>
      <c r="B33" s="96">
        <v>1240687</v>
      </c>
      <c r="C33" s="96">
        <v>136149</v>
      </c>
      <c r="D33" s="99">
        <f t="shared" ref="D33:D49" si="5">C33/B33</f>
        <v>0.10973678292752322</v>
      </c>
      <c r="E33" s="96">
        <v>1104539</v>
      </c>
      <c r="F33" s="100">
        <f t="shared" si="4"/>
        <v>0.89026402307753683</v>
      </c>
      <c r="G33" s="96" t="s">
        <v>94</v>
      </c>
      <c r="H33" s="96" t="s">
        <v>51</v>
      </c>
      <c r="I33" s="99" t="s">
        <v>51</v>
      </c>
      <c r="J33" s="96">
        <v>2979</v>
      </c>
      <c r="K33" s="99" t="s">
        <v>78</v>
      </c>
      <c r="L33" s="79"/>
    </row>
    <row r="34" spans="1:12">
      <c r="A34" s="30" t="s">
        <v>10</v>
      </c>
      <c r="B34" s="96">
        <v>2051802</v>
      </c>
      <c r="C34" s="96">
        <v>212562</v>
      </c>
      <c r="D34" s="99">
        <f t="shared" si="5"/>
        <v>0.10359771556904614</v>
      </c>
      <c r="E34" s="96">
        <v>1839240</v>
      </c>
      <c r="F34" s="100">
        <f t="shared" si="4"/>
        <v>0.89640228443095382</v>
      </c>
      <c r="G34" s="96" t="s">
        <v>95</v>
      </c>
      <c r="H34" s="96" t="s">
        <v>109</v>
      </c>
      <c r="I34" s="99" t="s">
        <v>128</v>
      </c>
      <c r="J34" s="96">
        <v>8943</v>
      </c>
      <c r="K34" s="99" t="s">
        <v>126</v>
      </c>
      <c r="L34" s="79"/>
    </row>
    <row r="35" spans="1:12">
      <c r="A35" s="30" t="s">
        <v>11</v>
      </c>
      <c r="B35" s="96">
        <v>2639435</v>
      </c>
      <c r="C35" s="96">
        <v>418312</v>
      </c>
      <c r="D35" s="99">
        <f t="shared" si="5"/>
        <v>0.15848543343556482</v>
      </c>
      <c r="E35" s="96">
        <v>2221122</v>
      </c>
      <c r="F35" s="100">
        <f t="shared" si="4"/>
        <v>0.8415141876954727</v>
      </c>
      <c r="G35" s="96" t="s">
        <v>96</v>
      </c>
      <c r="H35" s="96" t="s">
        <v>34</v>
      </c>
      <c r="I35" s="99"/>
      <c r="J35" s="96">
        <v>9876</v>
      </c>
      <c r="K35" s="99" t="s">
        <v>78</v>
      </c>
      <c r="L35" s="79"/>
    </row>
    <row r="36" spans="1:12">
      <c r="A36" s="30" t="s">
        <v>12</v>
      </c>
      <c r="B36" s="96">
        <v>2377057</v>
      </c>
      <c r="C36" s="96">
        <v>466802</v>
      </c>
      <c r="D36" s="99">
        <f t="shared" si="5"/>
        <v>0.19637812639747385</v>
      </c>
      <c r="E36" s="96">
        <v>1910256</v>
      </c>
      <c r="F36" s="100">
        <f t="shared" si="4"/>
        <v>0.80362229429079746</v>
      </c>
      <c r="G36" s="96" t="s">
        <v>97</v>
      </c>
      <c r="H36" s="96" t="s">
        <v>51</v>
      </c>
      <c r="I36" s="99" t="s">
        <v>51</v>
      </c>
      <c r="J36" s="96">
        <v>9023</v>
      </c>
      <c r="K36" s="99" t="s">
        <v>78</v>
      </c>
      <c r="L36" s="79"/>
    </row>
    <row r="37" spans="1:12">
      <c r="A37" s="30" t="s">
        <v>13</v>
      </c>
      <c r="B37" s="96">
        <v>2397392</v>
      </c>
      <c r="C37" s="96">
        <v>538754</v>
      </c>
      <c r="D37" s="99">
        <f t="shared" si="5"/>
        <v>0.22472503453753079</v>
      </c>
      <c r="E37" s="96">
        <v>1858639</v>
      </c>
      <c r="F37" s="100">
        <f t="shared" si="4"/>
        <v>0.77527538258240625</v>
      </c>
      <c r="G37" s="96" t="s">
        <v>98</v>
      </c>
      <c r="H37" s="96" t="s">
        <v>110</v>
      </c>
      <c r="I37" s="99" t="s">
        <v>129</v>
      </c>
      <c r="J37" s="96">
        <v>5982</v>
      </c>
      <c r="K37" s="99" t="s">
        <v>125</v>
      </c>
      <c r="L37" s="79"/>
    </row>
    <row r="38" spans="1:12">
      <c r="A38" s="30" t="s">
        <v>14</v>
      </c>
      <c r="B38" s="96">
        <v>4683398</v>
      </c>
      <c r="C38" s="96">
        <v>1325566</v>
      </c>
      <c r="D38" s="99">
        <f t="shared" si="5"/>
        <v>0.28303509545846839</v>
      </c>
      <c r="E38" s="96">
        <v>3357832</v>
      </c>
      <c r="F38" s="100">
        <f t="shared" si="4"/>
        <v>0.71696490454153161</v>
      </c>
      <c r="G38" s="96" t="s">
        <v>99</v>
      </c>
      <c r="H38" s="96">
        <v>2998</v>
      </c>
      <c r="I38" s="99" t="s">
        <v>121</v>
      </c>
      <c r="J38" s="96">
        <v>11973</v>
      </c>
      <c r="K38" s="99" t="s">
        <v>122</v>
      </c>
      <c r="L38" s="79"/>
    </row>
    <row r="39" spans="1:12">
      <c r="A39" s="30" t="s">
        <v>15</v>
      </c>
      <c r="B39" s="96">
        <v>4693089</v>
      </c>
      <c r="C39" s="96">
        <v>1785458</v>
      </c>
      <c r="D39" s="99">
        <f t="shared" si="5"/>
        <v>0.38044409556264541</v>
      </c>
      <c r="E39" s="96">
        <v>2907632</v>
      </c>
      <c r="F39" s="100">
        <f t="shared" si="4"/>
        <v>0.6195561175166292</v>
      </c>
      <c r="G39" s="96" t="s">
        <v>100</v>
      </c>
      <c r="H39" s="96" t="s">
        <v>111</v>
      </c>
      <c r="I39" s="99" t="s">
        <v>127</v>
      </c>
      <c r="J39" s="96">
        <v>2974</v>
      </c>
      <c r="K39" s="99" t="s">
        <v>124</v>
      </c>
      <c r="L39" s="79"/>
    </row>
    <row r="40" spans="1:12">
      <c r="A40" s="30" t="s">
        <v>16</v>
      </c>
      <c r="B40" s="96">
        <v>11522550</v>
      </c>
      <c r="C40" s="96">
        <v>6378086</v>
      </c>
      <c r="D40" s="99">
        <f t="shared" si="5"/>
        <v>0.55353077226829128</v>
      </c>
      <c r="E40" s="96">
        <v>5144464</v>
      </c>
      <c r="F40" s="100">
        <f t="shared" si="4"/>
        <v>0.44646922773170872</v>
      </c>
      <c r="G40" s="96" t="s">
        <v>101</v>
      </c>
      <c r="H40" s="96" t="s">
        <v>51</v>
      </c>
      <c r="I40" s="99" t="s">
        <v>51</v>
      </c>
      <c r="J40" s="96">
        <v>4213</v>
      </c>
      <c r="K40" s="99" t="s">
        <v>120</v>
      </c>
      <c r="L40" s="79"/>
    </row>
    <row r="41" spans="1:12">
      <c r="A41" s="33" t="s">
        <v>17</v>
      </c>
      <c r="B41" s="96">
        <v>8158583</v>
      </c>
      <c r="C41" s="96">
        <v>6297921</v>
      </c>
      <c r="D41" s="99">
        <f t="shared" si="5"/>
        <v>0.77193809268104518</v>
      </c>
      <c r="E41" s="96">
        <v>1860662</v>
      </c>
      <c r="F41" s="100">
        <f t="shared" si="4"/>
        <v>0.22806190731895479</v>
      </c>
      <c r="G41" s="96" t="s">
        <v>102</v>
      </c>
      <c r="H41" s="96" t="s">
        <v>51</v>
      </c>
      <c r="I41" s="99" t="s">
        <v>51</v>
      </c>
      <c r="J41" s="96" t="s">
        <v>34</v>
      </c>
      <c r="K41" s="99"/>
      <c r="L41" s="79"/>
    </row>
    <row r="42" spans="1:12">
      <c r="A42" s="33" t="s">
        <v>18</v>
      </c>
      <c r="B42" s="96">
        <v>8342152</v>
      </c>
      <c r="C42" s="96">
        <v>7539607</v>
      </c>
      <c r="D42" s="99">
        <f t="shared" si="5"/>
        <v>0.90379640649079518</v>
      </c>
      <c r="E42" s="96">
        <v>802544</v>
      </c>
      <c r="F42" s="100">
        <f t="shared" si="4"/>
        <v>9.6203473636059383E-2</v>
      </c>
      <c r="G42" s="96">
        <v>7019</v>
      </c>
      <c r="H42" s="96">
        <v>4161</v>
      </c>
      <c r="I42" s="99">
        <f>H42/G42</f>
        <v>0.59281948995583411</v>
      </c>
      <c r="J42" s="96">
        <v>2859</v>
      </c>
      <c r="K42" s="99">
        <f>J42/G42</f>
        <v>0.40732298048155008</v>
      </c>
      <c r="L42" s="79"/>
    </row>
    <row r="43" spans="1:12">
      <c r="A43" s="33" t="s">
        <v>19</v>
      </c>
      <c r="B43" s="96">
        <v>1997961</v>
      </c>
      <c r="C43" s="96">
        <v>1898614</v>
      </c>
      <c r="D43" s="99">
        <f t="shared" si="5"/>
        <v>0.95027580618440499</v>
      </c>
      <c r="E43" s="96">
        <v>99348</v>
      </c>
      <c r="F43" s="100">
        <f t="shared" si="4"/>
        <v>4.9724694325865217E-2</v>
      </c>
      <c r="G43" s="96">
        <v>183</v>
      </c>
      <c r="H43" s="96">
        <v>183</v>
      </c>
      <c r="I43" s="99">
        <f>H43/G43</f>
        <v>1</v>
      </c>
      <c r="J43" s="96" t="s">
        <v>34</v>
      </c>
      <c r="K43" s="99"/>
      <c r="L43" s="79"/>
    </row>
    <row r="44" spans="1:12">
      <c r="A44" s="33" t="s">
        <v>20</v>
      </c>
      <c r="B44" s="96">
        <v>371272</v>
      </c>
      <c r="C44" s="96">
        <v>343806</v>
      </c>
      <c r="D44" s="100">
        <f t="shared" si="5"/>
        <v>0.9260218923053718</v>
      </c>
      <c r="E44" s="96">
        <v>27425</v>
      </c>
      <c r="F44" s="100">
        <f t="shared" si="4"/>
        <v>7.386767652825961E-2</v>
      </c>
      <c r="G44" s="96" t="s">
        <v>103</v>
      </c>
      <c r="H44" s="96">
        <v>190</v>
      </c>
      <c r="I44" s="99" t="s">
        <v>78</v>
      </c>
      <c r="J44" s="96" t="s">
        <v>34</v>
      </c>
      <c r="K44" s="99"/>
      <c r="L44" s="79"/>
    </row>
    <row r="45" spans="1:12">
      <c r="A45" s="33" t="s">
        <v>28</v>
      </c>
      <c r="B45" s="96">
        <v>87152</v>
      </c>
      <c r="C45" s="96">
        <v>78582</v>
      </c>
      <c r="D45" s="100">
        <f t="shared" si="5"/>
        <v>0.90166605470901418</v>
      </c>
      <c r="E45" s="96">
        <v>8570</v>
      </c>
      <c r="F45" s="100">
        <f t="shared" si="4"/>
        <v>9.8333945290985866E-2</v>
      </c>
      <c r="G45" s="96" t="s">
        <v>104</v>
      </c>
      <c r="H45" s="96">
        <v>31</v>
      </c>
      <c r="I45" s="99" t="s">
        <v>78</v>
      </c>
      <c r="J45" s="96" t="s">
        <v>34</v>
      </c>
      <c r="K45" s="99"/>
      <c r="L45" s="79"/>
    </row>
    <row r="46" spans="1:12">
      <c r="A46" s="33" t="s">
        <v>29</v>
      </c>
      <c r="B46" s="96">
        <v>37703</v>
      </c>
      <c r="C46" s="96">
        <v>34065</v>
      </c>
      <c r="D46" s="100">
        <f t="shared" si="5"/>
        <v>0.90350900458849426</v>
      </c>
      <c r="E46" s="96">
        <v>3638</v>
      </c>
      <c r="F46" s="100">
        <f t="shared" si="4"/>
        <v>9.6490995411505714E-2</v>
      </c>
      <c r="G46" s="96" t="s">
        <v>105</v>
      </c>
      <c r="H46" s="96">
        <v>33</v>
      </c>
      <c r="I46" s="99" t="s">
        <v>122</v>
      </c>
      <c r="J46" s="96" t="s">
        <v>112</v>
      </c>
      <c r="K46" s="99" t="s">
        <v>115</v>
      </c>
      <c r="L46" s="79"/>
    </row>
    <row r="47" spans="1:12">
      <c r="A47" s="33" t="s">
        <v>30</v>
      </c>
      <c r="B47" s="96">
        <v>54604</v>
      </c>
      <c r="C47" s="96">
        <v>50565</v>
      </c>
      <c r="D47" s="100">
        <f t="shared" si="5"/>
        <v>0.92603105999560476</v>
      </c>
      <c r="E47" s="96">
        <v>4039</v>
      </c>
      <c r="F47" s="100">
        <f t="shared" si="4"/>
        <v>7.3968940004395287E-2</v>
      </c>
      <c r="G47" s="96" t="s">
        <v>106</v>
      </c>
      <c r="H47" s="96">
        <v>15</v>
      </c>
      <c r="I47" s="99" t="s">
        <v>78</v>
      </c>
      <c r="J47" s="96" t="s">
        <v>34</v>
      </c>
      <c r="K47" s="99"/>
      <c r="L47" s="79"/>
    </row>
    <row r="48" spans="1:12">
      <c r="A48" s="33" t="s">
        <v>31</v>
      </c>
      <c r="B48" s="96">
        <v>12891</v>
      </c>
      <c r="C48" s="96">
        <v>12277</v>
      </c>
      <c r="D48" s="100">
        <f t="shared" si="5"/>
        <v>0.95236987045225352</v>
      </c>
      <c r="E48" s="96">
        <v>615</v>
      </c>
      <c r="F48" s="100">
        <f t="shared" si="4"/>
        <v>4.7707703048638583E-2</v>
      </c>
      <c r="G48" s="96" t="s">
        <v>107</v>
      </c>
      <c r="H48" s="96">
        <v>6</v>
      </c>
      <c r="I48" s="99" t="s">
        <v>123</v>
      </c>
      <c r="J48" s="96" t="s">
        <v>51</v>
      </c>
      <c r="K48" s="99" t="s">
        <v>51</v>
      </c>
      <c r="L48" s="79"/>
    </row>
    <row r="49" spans="1:12" ht="12.75" thickBot="1">
      <c r="A49" s="107" t="s">
        <v>32</v>
      </c>
      <c r="B49" s="101">
        <v>7705</v>
      </c>
      <c r="C49" s="101">
        <v>7499</v>
      </c>
      <c r="D49" s="108">
        <f t="shared" si="5"/>
        <v>0.9732641142115509</v>
      </c>
      <c r="E49" s="101">
        <v>206</v>
      </c>
      <c r="F49" s="108">
        <f t="shared" si="4"/>
        <v>2.673588578844906E-2</v>
      </c>
      <c r="G49" s="101" t="s">
        <v>108</v>
      </c>
      <c r="H49" s="101">
        <v>5</v>
      </c>
      <c r="I49" s="99" t="s">
        <v>78</v>
      </c>
      <c r="J49" s="101" t="s">
        <v>34</v>
      </c>
      <c r="K49" s="99"/>
      <c r="L49" s="79"/>
    </row>
    <row r="50" spans="1:12">
      <c r="A50" s="103"/>
      <c r="B50" s="104" t="s">
        <v>49</v>
      </c>
      <c r="C50" s="105"/>
      <c r="D50" s="105"/>
      <c r="E50" s="105"/>
      <c r="F50" s="106"/>
      <c r="G50" s="104" t="s">
        <v>22</v>
      </c>
      <c r="H50" s="105"/>
      <c r="I50" s="105"/>
      <c r="J50" s="105"/>
      <c r="K50" s="105"/>
      <c r="L50" s="79"/>
    </row>
    <row r="51" spans="1:12">
      <c r="A51" s="22"/>
      <c r="B51" s="86"/>
      <c r="C51" s="86"/>
      <c r="D51" s="87"/>
      <c r="E51" s="86"/>
      <c r="F51" s="88"/>
      <c r="G51" s="86"/>
      <c r="H51" s="86"/>
      <c r="I51" s="87"/>
      <c r="J51" s="86"/>
      <c r="K51" s="87"/>
      <c r="L51" s="79"/>
    </row>
    <row r="52" spans="1:12">
      <c r="A52" s="27" t="s">
        <v>6</v>
      </c>
      <c r="B52" s="92">
        <v>2453292</v>
      </c>
      <c r="C52" s="92">
        <v>1157982</v>
      </c>
      <c r="D52" s="93">
        <f>C52/B52</f>
        <v>0.47201148497610557</v>
      </c>
      <c r="E52" s="92">
        <v>1210744</v>
      </c>
      <c r="F52" s="94">
        <f>E52/B52</f>
        <v>0.49351809731577001</v>
      </c>
      <c r="G52" s="109">
        <v>58067165</v>
      </c>
      <c r="H52" s="109">
        <v>13302569</v>
      </c>
      <c r="I52" s="93">
        <f>H52/G52</f>
        <v>0.22908934851563703</v>
      </c>
      <c r="J52" s="109">
        <v>43677660</v>
      </c>
      <c r="K52" s="93">
        <f>J52/G52</f>
        <v>0.75219205208313511</v>
      </c>
      <c r="L52" s="79"/>
    </row>
    <row r="53" spans="1:12">
      <c r="A53" s="30" t="s">
        <v>7</v>
      </c>
      <c r="B53" s="96">
        <v>67636</v>
      </c>
      <c r="C53" s="96" t="s">
        <v>34</v>
      </c>
      <c r="D53" s="99"/>
      <c r="E53" s="96" t="s">
        <v>34</v>
      </c>
      <c r="F53" s="94"/>
      <c r="G53" s="110">
        <v>1084742</v>
      </c>
      <c r="H53" s="96" t="s">
        <v>34</v>
      </c>
      <c r="I53" s="99"/>
      <c r="J53" s="96" t="s">
        <v>34</v>
      </c>
      <c r="K53" s="93"/>
      <c r="L53" s="79"/>
    </row>
    <row r="54" spans="1:12">
      <c r="A54" s="30" t="s">
        <v>8</v>
      </c>
      <c r="B54" s="96">
        <v>101708</v>
      </c>
      <c r="C54" s="96" t="s">
        <v>85</v>
      </c>
      <c r="D54" s="99" t="s">
        <v>115</v>
      </c>
      <c r="E54" s="96">
        <v>87079</v>
      </c>
      <c r="F54" s="100">
        <f t="shared" ref="F54:F71" si="6">E54/B54</f>
        <v>0.85616667322137885</v>
      </c>
      <c r="G54" s="110">
        <v>9913686</v>
      </c>
      <c r="H54" s="110">
        <v>211921</v>
      </c>
      <c r="I54" s="99">
        <f>H54/G54</f>
        <v>2.1376610072176987E-2</v>
      </c>
      <c r="J54" s="110">
        <v>9699571</v>
      </c>
      <c r="K54" s="99">
        <f t="shared" ref="K54:K71" si="7">J54/G54</f>
        <v>0.97840207971081594</v>
      </c>
      <c r="L54" s="79"/>
    </row>
    <row r="55" spans="1:12">
      <c r="A55" s="30" t="s">
        <v>9</v>
      </c>
      <c r="B55" s="96">
        <v>150416</v>
      </c>
      <c r="C55" s="96" t="s">
        <v>51</v>
      </c>
      <c r="D55" s="99" t="s">
        <v>51</v>
      </c>
      <c r="E55" s="96">
        <v>122247</v>
      </c>
      <c r="F55" s="100">
        <f t="shared" si="6"/>
        <v>0.81272603978300184</v>
      </c>
      <c r="G55" s="110">
        <v>8589040</v>
      </c>
      <c r="H55" s="110">
        <v>423739</v>
      </c>
      <c r="I55" s="99">
        <f t="shared" ref="I55:I71" si="8">H55/G55</f>
        <v>4.9334849994877195E-2</v>
      </c>
      <c r="J55" s="110">
        <v>8165301</v>
      </c>
      <c r="K55" s="99">
        <f t="shared" si="7"/>
        <v>0.95066515000512286</v>
      </c>
      <c r="L55" s="79"/>
    </row>
    <row r="56" spans="1:12">
      <c r="A56" s="30" t="s">
        <v>10</v>
      </c>
      <c r="B56" s="96">
        <v>200867</v>
      </c>
      <c r="C56" s="96" t="s">
        <v>51</v>
      </c>
      <c r="D56" s="99" t="s">
        <v>51</v>
      </c>
      <c r="E56" s="96">
        <v>152428</v>
      </c>
      <c r="F56" s="100">
        <f t="shared" si="6"/>
        <v>0.75885038358714973</v>
      </c>
      <c r="G56" s="110">
        <v>6635212</v>
      </c>
      <c r="H56" s="110">
        <v>706778</v>
      </c>
      <c r="I56" s="99">
        <f t="shared" si="8"/>
        <v>0.10651927926342067</v>
      </c>
      <c r="J56" s="110">
        <v>5928435</v>
      </c>
      <c r="K56" s="99">
        <f t="shared" si="7"/>
        <v>0.89348087144766442</v>
      </c>
      <c r="L56" s="79"/>
    </row>
    <row r="57" spans="1:12">
      <c r="A57" s="30" t="s">
        <v>11</v>
      </c>
      <c r="B57" s="96">
        <v>218349</v>
      </c>
      <c r="C57" s="96">
        <v>42918</v>
      </c>
      <c r="D57" s="99">
        <f t="shared" ref="D57:D71" si="9">C57/B57</f>
        <v>0.19655688828435211</v>
      </c>
      <c r="E57" s="96">
        <v>174460</v>
      </c>
      <c r="F57" s="100">
        <f t="shared" si="6"/>
        <v>0.7989961025697393</v>
      </c>
      <c r="G57" s="110">
        <v>5698322</v>
      </c>
      <c r="H57" s="110">
        <v>782006</v>
      </c>
      <c r="I57" s="99">
        <f t="shared" si="8"/>
        <v>0.13723443497927987</v>
      </c>
      <c r="J57" s="110">
        <v>4916316</v>
      </c>
      <c r="K57" s="99">
        <f t="shared" si="7"/>
        <v>0.8627655650207201</v>
      </c>
      <c r="L57" s="79"/>
    </row>
    <row r="58" spans="1:12">
      <c r="A58" s="30" t="s">
        <v>12</v>
      </c>
      <c r="B58" s="96">
        <v>241520</v>
      </c>
      <c r="C58" s="96" t="s">
        <v>86</v>
      </c>
      <c r="D58" s="99" t="s">
        <v>116</v>
      </c>
      <c r="E58" s="96">
        <v>153775</v>
      </c>
      <c r="F58" s="100">
        <f t="shared" si="6"/>
        <v>0.63669675389201719</v>
      </c>
      <c r="G58" s="110">
        <v>4551359</v>
      </c>
      <c r="H58" s="110">
        <v>791878</v>
      </c>
      <c r="I58" s="99">
        <f t="shared" si="8"/>
        <v>0.17398715416648083</v>
      </c>
      <c r="J58" s="110">
        <v>3759482</v>
      </c>
      <c r="K58" s="99">
        <f t="shared" si="7"/>
        <v>0.82601306554811427</v>
      </c>
      <c r="L58" s="79"/>
    </row>
    <row r="59" spans="1:12">
      <c r="A59" s="30" t="s">
        <v>13</v>
      </c>
      <c r="B59" s="96">
        <v>258814</v>
      </c>
      <c r="C59" s="96" t="s">
        <v>51</v>
      </c>
      <c r="D59" s="99" t="s">
        <v>51</v>
      </c>
      <c r="E59" s="96">
        <v>144358</v>
      </c>
      <c r="F59" s="100">
        <f t="shared" si="6"/>
        <v>0.557767354161676</v>
      </c>
      <c r="G59" s="110">
        <v>3887327</v>
      </c>
      <c r="H59" s="110">
        <v>886350</v>
      </c>
      <c r="I59" s="99">
        <f t="shared" si="8"/>
        <v>0.22801014681810922</v>
      </c>
      <c r="J59" s="110">
        <v>3000977</v>
      </c>
      <c r="K59" s="99">
        <f t="shared" si="7"/>
        <v>0.77198985318189084</v>
      </c>
      <c r="L59" s="79"/>
    </row>
    <row r="60" spans="1:12">
      <c r="A60" s="30" t="s">
        <v>14</v>
      </c>
      <c r="B60" s="96">
        <v>416605</v>
      </c>
      <c r="C60" s="96">
        <v>209734</v>
      </c>
      <c r="D60" s="99">
        <f t="shared" si="9"/>
        <v>0.50343610854406451</v>
      </c>
      <c r="E60" s="96">
        <v>204887</v>
      </c>
      <c r="F60" s="100">
        <f t="shared" si="6"/>
        <v>0.49180158663482193</v>
      </c>
      <c r="G60" s="110">
        <v>6233277</v>
      </c>
      <c r="H60" s="110">
        <v>2138235</v>
      </c>
      <c r="I60" s="99">
        <f t="shared" si="8"/>
        <v>0.34303545310115369</v>
      </c>
      <c r="J60" s="110">
        <v>4095041</v>
      </c>
      <c r="K60" s="99">
        <f t="shared" si="7"/>
        <v>0.65696438646958899</v>
      </c>
      <c r="L60" s="79"/>
    </row>
    <row r="61" spans="1:12">
      <c r="A61" s="30" t="s">
        <v>15</v>
      </c>
      <c r="B61" s="96">
        <v>285103</v>
      </c>
      <c r="C61" s="96" t="s">
        <v>87</v>
      </c>
      <c r="D61" s="99" t="s">
        <v>117</v>
      </c>
      <c r="E61" s="96">
        <v>95688</v>
      </c>
      <c r="F61" s="100">
        <f t="shared" si="6"/>
        <v>0.33562607198100336</v>
      </c>
      <c r="G61" s="110">
        <v>4038939</v>
      </c>
      <c r="H61" s="110">
        <v>1966494</v>
      </c>
      <c r="I61" s="99">
        <f t="shared" si="8"/>
        <v>0.48688380785151741</v>
      </c>
      <c r="J61" s="110">
        <v>2072445</v>
      </c>
      <c r="K61" s="99">
        <f t="shared" si="7"/>
        <v>0.51311619214848259</v>
      </c>
      <c r="L61" s="79"/>
    </row>
    <row r="62" spans="1:12">
      <c r="A62" s="30" t="s">
        <v>16</v>
      </c>
      <c r="B62" s="96">
        <v>329720</v>
      </c>
      <c r="C62" s="96" t="s">
        <v>51</v>
      </c>
      <c r="D62" s="99" t="s">
        <v>51</v>
      </c>
      <c r="E62" s="96">
        <v>57028</v>
      </c>
      <c r="F62" s="100">
        <f t="shared" si="6"/>
        <v>0.17295887419628775</v>
      </c>
      <c r="G62" s="110">
        <v>4554123</v>
      </c>
      <c r="H62" s="110">
        <v>2933420</v>
      </c>
      <c r="I62" s="99">
        <f t="shared" si="8"/>
        <v>0.64412401685242138</v>
      </c>
      <c r="J62" s="110">
        <v>1620703</v>
      </c>
      <c r="K62" s="99">
        <f t="shared" si="7"/>
        <v>0.35587598314757857</v>
      </c>
      <c r="L62" s="79"/>
    </row>
    <row r="63" spans="1:12">
      <c r="A63" s="33" t="s">
        <v>17</v>
      </c>
      <c r="B63" s="96">
        <v>90359</v>
      </c>
      <c r="C63" s="96" t="s">
        <v>51</v>
      </c>
      <c r="D63" s="99" t="s">
        <v>51</v>
      </c>
      <c r="E63" s="96" t="s">
        <v>88</v>
      </c>
      <c r="F63" s="100" t="s">
        <v>118</v>
      </c>
      <c r="G63" s="110">
        <v>1453942</v>
      </c>
      <c r="H63" s="110">
        <v>1191201</v>
      </c>
      <c r="I63" s="99">
        <f t="shared" si="8"/>
        <v>0.81929059068380994</v>
      </c>
      <c r="J63" s="110" t="s">
        <v>113</v>
      </c>
      <c r="K63" s="99" t="s">
        <v>130</v>
      </c>
      <c r="L63" s="79"/>
    </row>
    <row r="64" spans="1:12">
      <c r="A64" s="33" t="s">
        <v>18</v>
      </c>
      <c r="B64" s="96">
        <v>62103</v>
      </c>
      <c r="C64" s="96">
        <v>57269</v>
      </c>
      <c r="D64" s="99">
        <f t="shared" si="9"/>
        <v>0.92216157029451074</v>
      </c>
      <c r="E64" s="96" t="s">
        <v>51</v>
      </c>
      <c r="F64" s="100" t="s">
        <v>51</v>
      </c>
      <c r="G64" s="110">
        <v>1072800</v>
      </c>
      <c r="H64" s="110">
        <v>952399</v>
      </c>
      <c r="I64" s="99">
        <f t="shared" si="8"/>
        <v>0.88776938851603282</v>
      </c>
      <c r="J64" s="110" t="s">
        <v>51</v>
      </c>
      <c r="K64" s="99" t="s">
        <v>51</v>
      </c>
      <c r="L64" s="79"/>
    </row>
    <row r="65" spans="1:12">
      <c r="A65" s="33" t="s">
        <v>19</v>
      </c>
      <c r="B65" s="96">
        <v>19824</v>
      </c>
      <c r="C65" s="96">
        <v>18355</v>
      </c>
      <c r="D65" s="99">
        <f t="shared" si="9"/>
        <v>0.92589790153349472</v>
      </c>
      <c r="E65" s="96" t="s">
        <v>89</v>
      </c>
      <c r="F65" s="100" t="s">
        <v>114</v>
      </c>
      <c r="G65" s="110">
        <v>276228</v>
      </c>
      <c r="H65" s="110">
        <v>248323</v>
      </c>
      <c r="I65" s="99">
        <f t="shared" si="8"/>
        <v>0.89897838017869292</v>
      </c>
      <c r="J65" s="110">
        <v>27905</v>
      </c>
      <c r="K65" s="99">
        <f t="shared" si="7"/>
        <v>0.10102161982130703</v>
      </c>
      <c r="L65" s="79"/>
    </row>
    <row r="66" spans="1:12">
      <c r="A66" s="33" t="s">
        <v>20</v>
      </c>
      <c r="B66" s="96">
        <v>5152</v>
      </c>
      <c r="C66" s="96">
        <v>4629</v>
      </c>
      <c r="D66" s="100">
        <f t="shared" si="9"/>
        <v>0.89848602484472051</v>
      </c>
      <c r="E66" s="96" t="s">
        <v>51</v>
      </c>
      <c r="F66" s="100" t="s">
        <v>51</v>
      </c>
      <c r="G66" s="110">
        <v>48267</v>
      </c>
      <c r="H66" s="110">
        <v>42655</v>
      </c>
      <c r="I66" s="100">
        <f t="shared" si="8"/>
        <v>0.88373008473698389</v>
      </c>
      <c r="J66" s="110">
        <v>5612</v>
      </c>
      <c r="K66" s="99">
        <f t="shared" si="7"/>
        <v>0.11626991526301614</v>
      </c>
      <c r="L66" s="79"/>
    </row>
    <row r="67" spans="1:12">
      <c r="A67" s="33" t="s">
        <v>28</v>
      </c>
      <c r="B67" s="96">
        <v>1452</v>
      </c>
      <c r="C67" s="96">
        <v>1316</v>
      </c>
      <c r="D67" s="100">
        <f t="shared" si="9"/>
        <v>0.90633608815427003</v>
      </c>
      <c r="E67" s="96">
        <v>136</v>
      </c>
      <c r="F67" s="100">
        <f t="shared" si="6"/>
        <v>9.366391184573003E-2</v>
      </c>
      <c r="G67" s="110">
        <v>13039</v>
      </c>
      <c r="H67" s="110">
        <v>11659</v>
      </c>
      <c r="I67" s="100">
        <f t="shared" si="8"/>
        <v>0.89416366285758109</v>
      </c>
      <c r="J67" s="110">
        <v>1380</v>
      </c>
      <c r="K67" s="99">
        <f t="shared" si="7"/>
        <v>0.1058363371424189</v>
      </c>
      <c r="L67" s="79"/>
    </row>
    <row r="68" spans="1:12">
      <c r="A68" s="33" t="s">
        <v>29</v>
      </c>
      <c r="B68" s="96">
        <v>935</v>
      </c>
      <c r="C68" s="96">
        <v>870</v>
      </c>
      <c r="D68" s="100">
        <f t="shared" si="9"/>
        <v>0.93048128342245995</v>
      </c>
      <c r="E68" s="96" t="s">
        <v>90</v>
      </c>
      <c r="F68" s="100" t="s">
        <v>119</v>
      </c>
      <c r="G68" s="110">
        <v>5434</v>
      </c>
      <c r="H68" s="110">
        <v>4922</v>
      </c>
      <c r="I68" s="100">
        <f t="shared" si="8"/>
        <v>0.9057784320942216</v>
      </c>
      <c r="J68" s="110">
        <v>512</v>
      </c>
      <c r="K68" s="99">
        <f t="shared" si="7"/>
        <v>9.4221567905778431E-2</v>
      </c>
      <c r="L68" s="79"/>
    </row>
    <row r="69" spans="1:12">
      <c r="A69" s="33" t="s">
        <v>30</v>
      </c>
      <c r="B69" s="96">
        <v>1643</v>
      </c>
      <c r="C69" s="96">
        <v>1573</v>
      </c>
      <c r="D69" s="100">
        <f t="shared" si="9"/>
        <v>0.95739500912964093</v>
      </c>
      <c r="E69" s="96">
        <v>70</v>
      </c>
      <c r="F69" s="100">
        <f t="shared" si="6"/>
        <v>4.26049908703591E-2</v>
      </c>
      <c r="G69" s="110">
        <v>8138</v>
      </c>
      <c r="H69" s="110">
        <v>7487</v>
      </c>
      <c r="I69" s="100">
        <f t="shared" si="8"/>
        <v>0.92000491521258299</v>
      </c>
      <c r="J69" s="110">
        <v>651</v>
      </c>
      <c r="K69" s="99">
        <f t="shared" si="7"/>
        <v>7.9995084787417056E-2</v>
      </c>
      <c r="L69" s="79"/>
    </row>
    <row r="70" spans="1:12">
      <c r="A70" s="33" t="s">
        <v>31</v>
      </c>
      <c r="B70" s="96">
        <v>571</v>
      </c>
      <c r="C70" s="96">
        <v>543</v>
      </c>
      <c r="D70" s="100">
        <f t="shared" si="9"/>
        <v>0.95096322241681264</v>
      </c>
      <c r="E70" s="96" t="s">
        <v>51</v>
      </c>
      <c r="F70" s="100" t="s">
        <v>51</v>
      </c>
      <c r="G70" s="110">
        <v>2039</v>
      </c>
      <c r="H70" s="110">
        <v>1904</v>
      </c>
      <c r="I70" s="100">
        <f t="shared" si="8"/>
        <v>0.93379107405590978</v>
      </c>
      <c r="J70" s="110">
        <v>135</v>
      </c>
      <c r="K70" s="99">
        <f t="shared" si="7"/>
        <v>6.6208925944090238E-2</v>
      </c>
      <c r="L70" s="79"/>
    </row>
    <row r="71" spans="1:12" ht="12.75" thickBot="1">
      <c r="A71" s="107" t="s">
        <v>32</v>
      </c>
      <c r="B71" s="101">
        <v>514</v>
      </c>
      <c r="C71" s="101">
        <v>509</v>
      </c>
      <c r="D71" s="108">
        <f t="shared" si="9"/>
        <v>0.99027237354085607</v>
      </c>
      <c r="E71" s="101">
        <v>5</v>
      </c>
      <c r="F71" s="108">
        <f t="shared" si="6"/>
        <v>9.727626459143969E-3</v>
      </c>
      <c r="G71" s="119">
        <v>1252</v>
      </c>
      <c r="H71" s="119">
        <v>1198</v>
      </c>
      <c r="I71" s="108">
        <f t="shared" si="8"/>
        <v>0.95686900958466459</v>
      </c>
      <c r="J71" s="119">
        <v>54</v>
      </c>
      <c r="K71" s="102">
        <f t="shared" si="7"/>
        <v>4.3130990415335461E-2</v>
      </c>
      <c r="L71" s="79"/>
    </row>
    <row r="72" spans="1:12">
      <c r="A72" s="47" t="s">
        <v>23</v>
      </c>
      <c r="B72" s="48"/>
      <c r="C72" s="48"/>
      <c r="D72" s="48"/>
      <c r="E72" s="48"/>
      <c r="F72" s="49"/>
    </row>
    <row r="73" spans="1:12">
      <c r="A73" s="47" t="s">
        <v>47</v>
      </c>
      <c r="B73" s="48"/>
      <c r="C73" s="48"/>
      <c r="D73" s="48"/>
      <c r="E73" s="48"/>
      <c r="F73" s="49"/>
    </row>
    <row r="74" spans="1:12">
      <c r="A74" s="51" t="s">
        <v>35</v>
      </c>
      <c r="B74" s="48"/>
      <c r="C74" s="48"/>
      <c r="D74" s="48"/>
      <c r="E74" s="48"/>
      <c r="F74" s="49"/>
    </row>
    <row r="75" spans="1:12">
      <c r="A75" s="50" t="s">
        <v>131</v>
      </c>
    </row>
  </sheetData>
  <mergeCells count="1">
    <mergeCell ref="A1:K1"/>
  </mergeCells>
  <phoneticPr fontId="0" type="noConversion"/>
  <pageMargins left="0.75" right="0.75" top="1" bottom="1" header="0.5" footer="0.5"/>
  <pageSetup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 fitToPage="1"/>
  </sheetPr>
  <dimension ref="A1:M75"/>
  <sheetViews>
    <sheetView showGridLines="0" workbookViewId="0">
      <selection sqref="A1:IV65536"/>
    </sheetView>
  </sheetViews>
  <sheetFormatPr defaultRowHeight="12"/>
  <cols>
    <col min="1" max="1" width="30.42578125" style="50" customWidth="1"/>
    <col min="2" max="3" width="12.42578125" style="50" customWidth="1"/>
    <col min="4" max="4" width="10.85546875" style="50" customWidth="1"/>
    <col min="5" max="5" width="12.42578125" style="50" customWidth="1"/>
    <col min="6" max="6" width="10.85546875" style="50" customWidth="1"/>
    <col min="7" max="8" width="12.42578125" style="50" customWidth="1"/>
    <col min="9" max="9" width="10.85546875" style="50" customWidth="1"/>
    <col min="10" max="10" width="12.42578125" style="50" customWidth="1"/>
    <col min="11" max="11" width="10.85546875" style="50" customWidth="1"/>
    <col min="12" max="16384" width="9.140625" style="50"/>
  </cols>
  <sheetData>
    <row r="1" spans="1:13" s="2" customFormat="1" ht="12.75">
      <c r="A1" s="293" t="s">
        <v>46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3" ht="12.75" thickBot="1">
      <c r="A2" s="22"/>
      <c r="B2" s="48"/>
      <c r="C2" s="48"/>
      <c r="D2" s="48"/>
      <c r="E2" s="48"/>
      <c r="F2" s="22"/>
      <c r="G2" s="76"/>
      <c r="H2" s="76"/>
      <c r="I2" s="76"/>
      <c r="J2" s="76"/>
      <c r="K2" s="76"/>
    </row>
    <row r="3" spans="1:13" ht="12.75" thickTop="1">
      <c r="A3" s="8"/>
      <c r="B3" s="9" t="s">
        <v>0</v>
      </c>
      <c r="C3" s="10"/>
      <c r="D3" s="10"/>
      <c r="E3" s="10"/>
      <c r="F3" s="77"/>
      <c r="G3" s="118" t="s">
        <v>53</v>
      </c>
      <c r="H3" s="78"/>
      <c r="I3" s="78"/>
      <c r="J3" s="78"/>
      <c r="K3" s="78"/>
    </row>
    <row r="4" spans="1:13">
      <c r="A4" s="11" t="s">
        <v>1</v>
      </c>
      <c r="B4" s="12"/>
      <c r="C4" s="13" t="s">
        <v>25</v>
      </c>
      <c r="D4" s="13"/>
      <c r="E4" s="14" t="s">
        <v>2</v>
      </c>
      <c r="F4" s="80"/>
      <c r="G4" s="81"/>
      <c r="H4" s="13" t="s">
        <v>25</v>
      </c>
      <c r="I4" s="13"/>
      <c r="J4" s="14" t="s">
        <v>2</v>
      </c>
      <c r="K4" s="15"/>
    </row>
    <row r="5" spans="1:13">
      <c r="A5" s="16" t="s">
        <v>3</v>
      </c>
      <c r="B5" s="12" t="s">
        <v>4</v>
      </c>
      <c r="C5" s="12" t="s">
        <v>4</v>
      </c>
      <c r="D5" s="12"/>
      <c r="E5" s="12" t="s">
        <v>4</v>
      </c>
      <c r="F5" s="82"/>
      <c r="G5" s="81" t="s">
        <v>4</v>
      </c>
      <c r="H5" s="12" t="s">
        <v>4</v>
      </c>
      <c r="I5" s="12"/>
      <c r="J5" s="12" t="s">
        <v>4</v>
      </c>
      <c r="K5" s="83"/>
    </row>
    <row r="6" spans="1:13">
      <c r="A6" s="17"/>
      <c r="B6" s="18" t="s">
        <v>5</v>
      </c>
      <c r="C6" s="19" t="s">
        <v>5</v>
      </c>
      <c r="D6" s="20" t="s">
        <v>24</v>
      </c>
      <c r="E6" s="19" t="s">
        <v>5</v>
      </c>
      <c r="F6" s="84" t="s">
        <v>24</v>
      </c>
      <c r="G6" s="85" t="s">
        <v>5</v>
      </c>
      <c r="H6" s="19" t="s">
        <v>5</v>
      </c>
      <c r="I6" s="20" t="s">
        <v>24</v>
      </c>
      <c r="J6" s="19" t="s">
        <v>5</v>
      </c>
      <c r="K6" s="20" t="s">
        <v>24</v>
      </c>
    </row>
    <row r="7" spans="1:13">
      <c r="A7" s="22"/>
      <c r="B7" s="86"/>
      <c r="C7" s="86"/>
      <c r="D7" s="87"/>
      <c r="E7" s="86"/>
      <c r="F7" s="88"/>
      <c r="G7" s="89"/>
      <c r="H7" s="89"/>
      <c r="I7" s="89"/>
      <c r="J7" s="89"/>
    </row>
    <row r="8" spans="1:13">
      <c r="A8" s="27" t="s">
        <v>6</v>
      </c>
      <c r="B8" s="91">
        <v>130423626</v>
      </c>
      <c r="C8" s="92">
        <v>43949591</v>
      </c>
      <c r="D8" s="93">
        <f>C8/B8</f>
        <v>0.3369756872117633</v>
      </c>
      <c r="E8" s="92">
        <v>84643281</v>
      </c>
      <c r="F8" s="94">
        <f>E8/B8</f>
        <v>0.64898733148241106</v>
      </c>
      <c r="G8" s="92">
        <v>19506611</v>
      </c>
      <c r="H8" s="92">
        <v>3984708</v>
      </c>
      <c r="I8" s="93">
        <f>H8/G8</f>
        <v>0.20427474562341966</v>
      </c>
      <c r="J8" s="92">
        <v>15417117</v>
      </c>
      <c r="K8" s="93">
        <f>J8/G8</f>
        <v>0.79035343453560436</v>
      </c>
      <c r="L8" s="79"/>
      <c r="M8" s="79"/>
    </row>
    <row r="9" spans="1:13">
      <c r="A9" s="30" t="s">
        <v>7</v>
      </c>
      <c r="B9" s="95">
        <v>1813840</v>
      </c>
      <c r="C9" s="120" t="s">
        <v>34</v>
      </c>
      <c r="D9" s="99"/>
      <c r="E9" s="121" t="s">
        <v>34</v>
      </c>
      <c r="F9" s="94"/>
      <c r="G9" s="96">
        <v>104786</v>
      </c>
      <c r="H9" s="121" t="s">
        <v>34</v>
      </c>
      <c r="I9" s="99"/>
      <c r="J9" s="121" t="s">
        <v>34</v>
      </c>
      <c r="K9" s="93"/>
      <c r="L9" s="79"/>
      <c r="M9" s="79"/>
    </row>
    <row r="10" spans="1:13">
      <c r="A10" s="30" t="s">
        <v>8</v>
      </c>
      <c r="B10" s="95">
        <v>11697628</v>
      </c>
      <c r="C10" s="96">
        <v>344323</v>
      </c>
      <c r="D10" s="99">
        <f>C10/B10</f>
        <v>2.9435283802835926E-2</v>
      </c>
      <c r="E10" s="96">
        <v>11353305</v>
      </c>
      <c r="F10" s="100">
        <f t="shared" ref="F10:F27" si="0">E10/B10</f>
        <v>0.97056471619716411</v>
      </c>
      <c r="G10" s="96">
        <v>1070267</v>
      </c>
      <c r="H10" s="96">
        <v>23841</v>
      </c>
      <c r="I10" s="99">
        <f>H10/G10</f>
        <v>2.2275749882973126E-2</v>
      </c>
      <c r="J10" s="96">
        <v>1046426</v>
      </c>
      <c r="K10" s="99">
        <f t="shared" ref="K10:K27" si="1">J10/G10</f>
        <v>0.97772425011702691</v>
      </c>
      <c r="L10" s="79"/>
      <c r="M10" s="79"/>
    </row>
    <row r="11" spans="1:13">
      <c r="A11" s="30" t="s">
        <v>9</v>
      </c>
      <c r="B11" s="95">
        <v>12503409</v>
      </c>
      <c r="C11" s="96">
        <v>644463</v>
      </c>
      <c r="D11" s="99">
        <f t="shared" ref="D11:D27" si="2">C11/B11</f>
        <v>5.1542983197622343E-2</v>
      </c>
      <c r="E11" s="96">
        <v>11858947</v>
      </c>
      <c r="F11" s="100">
        <f t="shared" si="0"/>
        <v>0.948457096780566</v>
      </c>
      <c r="G11" s="96">
        <v>2115518</v>
      </c>
      <c r="H11" s="96">
        <v>54178</v>
      </c>
      <c r="I11" s="99">
        <f t="shared" ref="I11:I18" si="3">H11/G11</f>
        <v>2.5609803367307674E-2</v>
      </c>
      <c r="J11" s="96">
        <v>2061340</v>
      </c>
      <c r="K11" s="99">
        <f t="shared" si="1"/>
        <v>0.97439019663269233</v>
      </c>
      <c r="L11" s="79"/>
      <c r="M11" s="79"/>
    </row>
    <row r="12" spans="1:13">
      <c r="A12" s="30" t="s">
        <v>10</v>
      </c>
      <c r="B12" s="95">
        <v>12002004</v>
      </c>
      <c r="C12" s="96">
        <v>1039910</v>
      </c>
      <c r="D12" s="99">
        <f t="shared" si="2"/>
        <v>8.664469700226729E-2</v>
      </c>
      <c r="E12" s="96">
        <v>10958090</v>
      </c>
      <c r="F12" s="100">
        <f t="shared" si="0"/>
        <v>0.91302169204409533</v>
      </c>
      <c r="G12" s="96">
        <v>2818666</v>
      </c>
      <c r="H12" s="96">
        <v>88512</v>
      </c>
      <c r="I12" s="99">
        <f t="shared" si="3"/>
        <v>3.1402088789519583E-2</v>
      </c>
      <c r="J12" s="96">
        <v>2730154</v>
      </c>
      <c r="K12" s="99">
        <f t="shared" si="1"/>
        <v>0.96859791121048044</v>
      </c>
      <c r="L12" s="79"/>
      <c r="M12" s="79"/>
    </row>
    <row r="13" spans="1:13">
      <c r="A13" s="30" t="s">
        <v>11</v>
      </c>
      <c r="B13" s="95">
        <v>11293967</v>
      </c>
      <c r="C13" s="96">
        <v>1326842</v>
      </c>
      <c r="D13" s="99">
        <f t="shared" si="2"/>
        <v>0.11748236912680902</v>
      </c>
      <c r="E13" s="96">
        <v>9964186</v>
      </c>
      <c r="F13" s="100">
        <f t="shared" si="0"/>
        <v>0.88225740344380321</v>
      </c>
      <c r="G13" s="96">
        <v>2944084</v>
      </c>
      <c r="H13" s="96">
        <v>152444</v>
      </c>
      <c r="I13" s="99">
        <f t="shared" si="3"/>
        <v>5.1779772588010399E-2</v>
      </c>
      <c r="J13" s="96">
        <v>2791640</v>
      </c>
      <c r="K13" s="99">
        <f t="shared" si="1"/>
        <v>0.94822022741198964</v>
      </c>
      <c r="L13" s="79"/>
      <c r="M13" s="79"/>
    </row>
    <row r="14" spans="1:13">
      <c r="A14" s="30" t="s">
        <v>12</v>
      </c>
      <c r="B14" s="95">
        <v>9831150</v>
      </c>
      <c r="C14" s="96">
        <v>1617007</v>
      </c>
      <c r="D14" s="99">
        <f t="shared" si="2"/>
        <v>0.16447790950194027</v>
      </c>
      <c r="E14" s="96">
        <v>8211219</v>
      </c>
      <c r="F14" s="100">
        <f t="shared" si="0"/>
        <v>0.83522466852809696</v>
      </c>
      <c r="G14" s="96">
        <v>2515884</v>
      </c>
      <c r="H14" s="96">
        <v>251410</v>
      </c>
      <c r="I14" s="99">
        <f t="shared" si="3"/>
        <v>9.9929090530406009E-2</v>
      </c>
      <c r="J14" s="96">
        <v>2264474</v>
      </c>
      <c r="K14" s="99">
        <f t="shared" si="1"/>
        <v>0.900070909469594</v>
      </c>
      <c r="L14" s="79"/>
      <c r="M14" s="79"/>
    </row>
    <row r="15" spans="1:13">
      <c r="A15" s="30" t="s">
        <v>13</v>
      </c>
      <c r="B15" s="95">
        <v>8541753</v>
      </c>
      <c r="C15" s="96">
        <v>1841897</v>
      </c>
      <c r="D15" s="99">
        <f t="shared" si="2"/>
        <v>0.2156345424645269</v>
      </c>
      <c r="E15" s="96">
        <v>6696937</v>
      </c>
      <c r="F15" s="100">
        <f t="shared" si="0"/>
        <v>0.78402372440411239</v>
      </c>
      <c r="G15" s="96">
        <v>1883534</v>
      </c>
      <c r="H15" s="96">
        <v>354446</v>
      </c>
      <c r="I15" s="99">
        <f t="shared" si="3"/>
        <v>0.18818136545451264</v>
      </c>
      <c r="J15" s="96">
        <v>1529088</v>
      </c>
      <c r="K15" s="99">
        <f t="shared" si="1"/>
        <v>0.81181863454548742</v>
      </c>
      <c r="L15" s="79"/>
      <c r="M15" s="79"/>
    </row>
    <row r="16" spans="1:13">
      <c r="A16" s="30" t="s">
        <v>14</v>
      </c>
      <c r="B16" s="95">
        <v>13957257</v>
      </c>
      <c r="C16" s="96">
        <v>4449065</v>
      </c>
      <c r="D16" s="99">
        <f t="shared" si="2"/>
        <v>0.31876356507585984</v>
      </c>
      <c r="E16" s="96">
        <v>9504261</v>
      </c>
      <c r="F16" s="100">
        <f t="shared" si="0"/>
        <v>0.68095478932572495</v>
      </c>
      <c r="G16" s="96">
        <v>2454533</v>
      </c>
      <c r="H16" s="96">
        <v>838311</v>
      </c>
      <c r="I16" s="99">
        <f t="shared" si="3"/>
        <v>0.34153584408928295</v>
      </c>
      <c r="J16" s="96">
        <v>1616223</v>
      </c>
      <c r="K16" s="99">
        <f t="shared" si="1"/>
        <v>0.65846456332019165</v>
      </c>
      <c r="L16" s="79"/>
      <c r="M16" s="79"/>
    </row>
    <row r="17" spans="1:13">
      <c r="A17" s="30" t="s">
        <v>15</v>
      </c>
      <c r="B17" s="95">
        <v>10452444</v>
      </c>
      <c r="C17" s="96">
        <v>4501574</v>
      </c>
      <c r="D17" s="99">
        <f t="shared" si="2"/>
        <v>0.43067190792890159</v>
      </c>
      <c r="E17" s="96">
        <v>5950870</v>
      </c>
      <c r="F17" s="100">
        <f t="shared" si="0"/>
        <v>0.56932809207109836</v>
      </c>
      <c r="G17" s="96">
        <v>1469422</v>
      </c>
      <c r="H17" s="96">
        <v>680369</v>
      </c>
      <c r="I17" s="99">
        <f t="shared" si="3"/>
        <v>0.46301811188344805</v>
      </c>
      <c r="J17" s="96">
        <v>789053</v>
      </c>
      <c r="K17" s="99">
        <f t="shared" si="1"/>
        <v>0.5369818881165519</v>
      </c>
      <c r="L17" s="79"/>
      <c r="M17" s="79"/>
    </row>
    <row r="18" spans="1:13">
      <c r="A18" s="30" t="s">
        <v>16</v>
      </c>
      <c r="B18" s="95">
        <v>17372492</v>
      </c>
      <c r="C18" s="96">
        <v>10321837</v>
      </c>
      <c r="D18" s="99">
        <f t="shared" si="2"/>
        <v>0.59414832368321135</v>
      </c>
      <c r="E18" s="96">
        <v>7050508</v>
      </c>
      <c r="F18" s="100">
        <f t="shared" si="0"/>
        <v>0.40584321466373391</v>
      </c>
      <c r="G18" s="96">
        <v>1459207</v>
      </c>
      <c r="H18" s="96">
        <v>974354</v>
      </c>
      <c r="I18" s="99">
        <f t="shared" si="3"/>
        <v>0.66772843057907483</v>
      </c>
      <c r="J18" s="96">
        <v>484853</v>
      </c>
      <c r="K18" s="99">
        <f t="shared" si="1"/>
        <v>0.33227156942092523</v>
      </c>
    </row>
    <row r="19" spans="1:13">
      <c r="A19" s="33" t="s">
        <v>17</v>
      </c>
      <c r="B19" s="95">
        <v>9542599</v>
      </c>
      <c r="C19" s="96">
        <v>7475102</v>
      </c>
      <c r="D19" s="99">
        <f t="shared" si="2"/>
        <v>0.78334026191397121</v>
      </c>
      <c r="E19" s="96">
        <v>2067496</v>
      </c>
      <c r="F19" s="100">
        <f t="shared" si="0"/>
        <v>0.21665963329277485</v>
      </c>
      <c r="G19" s="96" t="s">
        <v>54</v>
      </c>
      <c r="H19" s="96" t="s">
        <v>55</v>
      </c>
      <c r="I19" s="99" t="s">
        <v>57</v>
      </c>
      <c r="J19" s="96">
        <v>77809</v>
      </c>
      <c r="K19" s="99" t="s">
        <v>51</v>
      </c>
    </row>
    <row r="20" spans="1:13">
      <c r="A20" s="33" t="s">
        <v>18</v>
      </c>
      <c r="B20" s="95">
        <v>8878643</v>
      </c>
      <c r="C20" s="96">
        <v>8016424</v>
      </c>
      <c r="D20" s="99">
        <f t="shared" si="2"/>
        <v>0.90288842562990768</v>
      </c>
      <c r="E20" s="96">
        <v>862219</v>
      </c>
      <c r="F20" s="100">
        <f t="shared" si="0"/>
        <v>9.7111574370092366E-2</v>
      </c>
      <c r="G20" s="96" t="s">
        <v>51</v>
      </c>
      <c r="H20" s="96" t="s">
        <v>51</v>
      </c>
      <c r="I20" s="99" t="s">
        <v>51</v>
      </c>
      <c r="J20" s="96">
        <v>21561</v>
      </c>
      <c r="K20" s="99" t="s">
        <v>51</v>
      </c>
    </row>
    <row r="21" spans="1:13">
      <c r="A21" s="33" t="s">
        <v>19</v>
      </c>
      <c r="B21" s="95">
        <v>1999016</v>
      </c>
      <c r="C21" s="96">
        <v>1876601</v>
      </c>
      <c r="D21" s="99">
        <f t="shared" si="2"/>
        <v>0.93876237108657457</v>
      </c>
      <c r="E21" s="96">
        <v>122413</v>
      </c>
      <c r="F21" s="100">
        <f t="shared" si="0"/>
        <v>6.1236628421183222E-2</v>
      </c>
      <c r="G21" s="96" t="s">
        <v>51</v>
      </c>
      <c r="H21" s="96" t="s">
        <v>51</v>
      </c>
      <c r="I21" s="99" t="s">
        <v>51</v>
      </c>
      <c r="J21" s="96" t="s">
        <v>56</v>
      </c>
      <c r="K21" s="99" t="s">
        <v>51</v>
      </c>
    </row>
    <row r="22" spans="1:13">
      <c r="A22" s="33" t="s">
        <v>20</v>
      </c>
      <c r="B22" s="95">
        <v>356140</v>
      </c>
      <c r="C22" s="96">
        <v>329147</v>
      </c>
      <c r="D22" s="100">
        <f t="shared" si="2"/>
        <v>0.92420677261750994</v>
      </c>
      <c r="E22" s="96">
        <v>26953</v>
      </c>
      <c r="F22" s="100">
        <f t="shared" si="0"/>
        <v>7.568091200089852E-2</v>
      </c>
      <c r="G22" s="96">
        <v>7401</v>
      </c>
      <c r="H22" s="96" t="s">
        <v>51</v>
      </c>
      <c r="I22" s="99" t="s">
        <v>51</v>
      </c>
      <c r="J22" s="96" t="s">
        <v>51</v>
      </c>
      <c r="K22" s="99" t="s">
        <v>51</v>
      </c>
    </row>
    <row r="23" spans="1:13">
      <c r="A23" s="33" t="s">
        <v>28</v>
      </c>
      <c r="B23" s="95">
        <v>81695</v>
      </c>
      <c r="C23" s="96">
        <v>73232</v>
      </c>
      <c r="D23" s="100">
        <f t="shared" si="2"/>
        <v>0.89640736887202399</v>
      </c>
      <c r="E23" s="96">
        <v>8463</v>
      </c>
      <c r="F23" s="100">
        <f t="shared" si="0"/>
        <v>0.10359263112797601</v>
      </c>
      <c r="G23" s="96">
        <v>1577</v>
      </c>
      <c r="H23" s="96" t="s">
        <v>51</v>
      </c>
      <c r="I23" s="99" t="s">
        <v>51</v>
      </c>
      <c r="J23" s="96">
        <v>177</v>
      </c>
      <c r="K23" s="99">
        <f t="shared" si="1"/>
        <v>0.11223842739378567</v>
      </c>
    </row>
    <row r="24" spans="1:13">
      <c r="A24" s="33" t="s">
        <v>29</v>
      </c>
      <c r="B24" s="95">
        <v>34016</v>
      </c>
      <c r="C24" s="96">
        <v>30700</v>
      </c>
      <c r="D24" s="100">
        <f t="shared" si="2"/>
        <v>0.90251646284101594</v>
      </c>
      <c r="E24" s="96">
        <v>3316</v>
      </c>
      <c r="F24" s="100">
        <f t="shared" si="0"/>
        <v>9.7483537158984002E-2</v>
      </c>
      <c r="G24" s="96">
        <v>633</v>
      </c>
      <c r="H24" s="96" t="s">
        <v>51</v>
      </c>
      <c r="I24" s="99" t="s">
        <v>51</v>
      </c>
      <c r="J24" s="96">
        <v>77</v>
      </c>
      <c r="K24" s="99">
        <f t="shared" si="1"/>
        <v>0.12164296998420221</v>
      </c>
    </row>
    <row r="25" spans="1:13">
      <c r="A25" s="33" t="s">
        <v>30</v>
      </c>
      <c r="B25" s="95">
        <v>48278</v>
      </c>
      <c r="C25" s="96">
        <v>44803</v>
      </c>
      <c r="D25" s="100">
        <f t="shared" si="2"/>
        <v>0.92802104478230252</v>
      </c>
      <c r="E25" s="96">
        <v>3469</v>
      </c>
      <c r="F25" s="100">
        <f t="shared" si="0"/>
        <v>7.185467500724968E-2</v>
      </c>
      <c r="G25" s="96">
        <v>868</v>
      </c>
      <c r="H25" s="96" t="s">
        <v>51</v>
      </c>
      <c r="I25" s="99" t="s">
        <v>51</v>
      </c>
      <c r="J25" s="96">
        <v>108</v>
      </c>
      <c r="K25" s="99">
        <f t="shared" si="1"/>
        <v>0.12442396313364056</v>
      </c>
    </row>
    <row r="26" spans="1:13">
      <c r="A26" s="33" t="s">
        <v>31</v>
      </c>
      <c r="B26" s="95">
        <v>11168</v>
      </c>
      <c r="C26" s="96">
        <v>10709</v>
      </c>
      <c r="D26" s="100">
        <f t="shared" si="2"/>
        <v>0.95890042979942691</v>
      </c>
      <c r="E26" s="96">
        <v>458</v>
      </c>
      <c r="F26" s="100">
        <f t="shared" si="0"/>
        <v>4.101002865329513E-2</v>
      </c>
      <c r="G26" s="96">
        <v>210</v>
      </c>
      <c r="H26" s="96" t="s">
        <v>51</v>
      </c>
      <c r="I26" s="99" t="s">
        <v>51</v>
      </c>
      <c r="J26" s="96">
        <v>13</v>
      </c>
      <c r="K26" s="99">
        <f t="shared" si="1"/>
        <v>6.1904761904761907E-2</v>
      </c>
    </row>
    <row r="27" spans="1:13" ht="12.75" thickBot="1">
      <c r="A27" s="33" t="s">
        <v>32</v>
      </c>
      <c r="B27" s="95">
        <v>6126</v>
      </c>
      <c r="C27" s="96">
        <v>5955</v>
      </c>
      <c r="D27" s="100">
        <f t="shared" si="2"/>
        <v>0.97208619000979435</v>
      </c>
      <c r="E27" s="96">
        <v>171</v>
      </c>
      <c r="F27" s="100">
        <f t="shared" si="0"/>
        <v>2.7913809990205679E-2</v>
      </c>
      <c r="G27" s="101">
        <v>114</v>
      </c>
      <c r="H27" s="101" t="s">
        <v>51</v>
      </c>
      <c r="I27" s="99" t="s">
        <v>51</v>
      </c>
      <c r="J27" s="101">
        <v>3</v>
      </c>
      <c r="K27" s="102">
        <f t="shared" si="1"/>
        <v>2.6315789473684209E-2</v>
      </c>
    </row>
    <row r="28" spans="1:13">
      <c r="A28" s="103"/>
      <c r="B28" s="104" t="s">
        <v>21</v>
      </c>
      <c r="C28" s="105"/>
      <c r="D28" s="105"/>
      <c r="E28" s="105"/>
      <c r="F28" s="106"/>
      <c r="G28" s="104" t="s">
        <v>71</v>
      </c>
      <c r="H28" s="105"/>
      <c r="I28" s="105"/>
      <c r="J28" s="105"/>
      <c r="K28" s="105"/>
    </row>
    <row r="29" spans="1:13">
      <c r="A29" s="22"/>
      <c r="B29" s="86"/>
      <c r="C29" s="86"/>
      <c r="D29" s="87"/>
      <c r="E29" s="86"/>
      <c r="F29" s="88"/>
      <c r="G29" s="86"/>
      <c r="H29" s="86"/>
      <c r="I29" s="87"/>
      <c r="J29" s="86"/>
      <c r="K29" s="87"/>
    </row>
    <row r="30" spans="1:13">
      <c r="A30" s="27" t="s">
        <v>6</v>
      </c>
      <c r="B30" s="92">
        <v>51510779</v>
      </c>
      <c r="C30" s="92">
        <v>26361452</v>
      </c>
      <c r="D30" s="93">
        <f>C30/B30</f>
        <v>0.51176574130241748</v>
      </c>
      <c r="E30" s="92">
        <v>24596583</v>
      </c>
      <c r="F30" s="94">
        <f>E30/B30</f>
        <v>0.47750361142859049</v>
      </c>
      <c r="G30" s="92">
        <v>83179</v>
      </c>
      <c r="H30" s="92">
        <v>31873</v>
      </c>
      <c r="I30" s="93">
        <f>H30/G30</f>
        <v>0.38318565984202746</v>
      </c>
      <c r="J30" s="92">
        <v>49579</v>
      </c>
      <c r="K30" s="93">
        <f>J30/G30</f>
        <v>0.59605188809675524</v>
      </c>
    </row>
    <row r="31" spans="1:13">
      <c r="A31" s="30" t="s">
        <v>7</v>
      </c>
      <c r="B31" s="96">
        <v>552744</v>
      </c>
      <c r="C31" s="121" t="s">
        <v>34</v>
      </c>
      <c r="D31" s="99"/>
      <c r="E31" s="121" t="s">
        <v>34</v>
      </c>
      <c r="F31" s="94"/>
      <c r="G31" s="96">
        <v>1728</v>
      </c>
      <c r="H31" s="121" t="s">
        <v>34</v>
      </c>
      <c r="I31" s="99"/>
      <c r="J31" s="121" t="s">
        <v>34</v>
      </c>
      <c r="K31" s="93"/>
    </row>
    <row r="32" spans="1:13">
      <c r="A32" s="30" t="s">
        <v>8</v>
      </c>
      <c r="B32" s="96">
        <v>784512</v>
      </c>
      <c r="C32" s="96">
        <v>97983</v>
      </c>
      <c r="D32" s="99">
        <f>C32/B32</f>
        <v>0.12489675110132159</v>
      </c>
      <c r="E32" s="96">
        <v>686529</v>
      </c>
      <c r="F32" s="100">
        <f t="shared" ref="F32:F49" si="4">E32/B32</f>
        <v>0.87510324889867841</v>
      </c>
      <c r="G32" s="96" t="s">
        <v>58</v>
      </c>
      <c r="H32" s="96">
        <v>227</v>
      </c>
      <c r="I32" s="99" t="s">
        <v>78</v>
      </c>
      <c r="J32" s="96" t="s">
        <v>34</v>
      </c>
      <c r="K32" s="99"/>
    </row>
    <row r="33" spans="1:11">
      <c r="A33" s="30" t="s">
        <v>9</v>
      </c>
      <c r="B33" s="96">
        <v>1399420</v>
      </c>
      <c r="C33" s="96">
        <v>142415</v>
      </c>
      <c r="D33" s="99">
        <f t="shared" ref="D33:D49" si="5">C33/B33</f>
        <v>0.10176716068085349</v>
      </c>
      <c r="E33" s="96">
        <v>1257005</v>
      </c>
      <c r="F33" s="100">
        <f t="shared" si="4"/>
        <v>0.89823283931914655</v>
      </c>
      <c r="G33" s="96" t="s">
        <v>59</v>
      </c>
      <c r="H33" s="96">
        <v>402</v>
      </c>
      <c r="I33" s="99" t="s">
        <v>72</v>
      </c>
      <c r="J33" s="96">
        <v>4934</v>
      </c>
      <c r="K33" s="99" t="s">
        <v>73</v>
      </c>
    </row>
    <row r="34" spans="1:11">
      <c r="A34" s="30" t="s">
        <v>10</v>
      </c>
      <c r="B34" s="96">
        <v>2095521</v>
      </c>
      <c r="C34" s="96">
        <v>219780</v>
      </c>
      <c r="D34" s="99">
        <f t="shared" si="5"/>
        <v>0.10488083870311965</v>
      </c>
      <c r="E34" s="96">
        <v>1875740</v>
      </c>
      <c r="F34" s="100">
        <f t="shared" si="4"/>
        <v>0.89511868408858708</v>
      </c>
      <c r="G34" s="96">
        <v>13831</v>
      </c>
      <c r="H34" s="96">
        <v>953</v>
      </c>
      <c r="I34" s="99">
        <f>H34/G34</f>
        <v>6.8903188489624762E-2</v>
      </c>
      <c r="J34" s="96">
        <v>12877</v>
      </c>
      <c r="K34" s="99">
        <f>J34/G34</f>
        <v>0.93102451015833998</v>
      </c>
    </row>
    <row r="35" spans="1:11">
      <c r="A35" s="30" t="s">
        <v>11</v>
      </c>
      <c r="B35" s="96">
        <v>2575454</v>
      </c>
      <c r="C35" s="96">
        <v>359729</v>
      </c>
      <c r="D35" s="99">
        <f t="shared" si="5"/>
        <v>0.1396759561615156</v>
      </c>
      <c r="E35" s="96">
        <v>2215725</v>
      </c>
      <c r="F35" s="100">
        <f t="shared" si="4"/>
        <v>0.86032404383848438</v>
      </c>
      <c r="G35" s="96" t="s">
        <v>60</v>
      </c>
      <c r="H35" s="96">
        <v>1991</v>
      </c>
      <c r="I35" s="99" t="s">
        <v>74</v>
      </c>
      <c r="J35" s="96">
        <v>3982</v>
      </c>
      <c r="K35" s="99" t="s">
        <v>75</v>
      </c>
    </row>
    <row r="36" spans="1:11">
      <c r="A36" s="30" t="s">
        <v>12</v>
      </c>
      <c r="B36" s="96">
        <v>2518965</v>
      </c>
      <c r="C36" s="96">
        <v>471990</v>
      </c>
      <c r="D36" s="99">
        <f t="shared" si="5"/>
        <v>0.18737457646295205</v>
      </c>
      <c r="E36" s="96">
        <v>2046975</v>
      </c>
      <c r="F36" s="100">
        <f t="shared" si="4"/>
        <v>0.81262542353704792</v>
      </c>
      <c r="G36" s="96" t="s">
        <v>61</v>
      </c>
      <c r="H36" s="96">
        <v>953</v>
      </c>
      <c r="I36" s="99" t="s">
        <v>79</v>
      </c>
      <c r="J36" s="96">
        <v>5313</v>
      </c>
      <c r="K36" s="99" t="s">
        <v>80</v>
      </c>
    </row>
    <row r="37" spans="1:11">
      <c r="A37" s="30" t="s">
        <v>13</v>
      </c>
      <c r="B37" s="96">
        <v>2582876</v>
      </c>
      <c r="C37" s="96">
        <v>500170</v>
      </c>
      <c r="D37" s="99">
        <f t="shared" si="5"/>
        <v>0.19364847557528894</v>
      </c>
      <c r="E37" s="96">
        <v>2082706</v>
      </c>
      <c r="F37" s="100">
        <f t="shared" si="4"/>
        <v>0.80635152442471103</v>
      </c>
      <c r="G37" s="96" t="s">
        <v>62</v>
      </c>
      <c r="H37" s="96">
        <v>2942</v>
      </c>
      <c r="I37" s="99" t="s">
        <v>74</v>
      </c>
      <c r="J37" s="96">
        <v>5971</v>
      </c>
      <c r="K37" s="99" t="s">
        <v>75</v>
      </c>
    </row>
    <row r="38" spans="1:11">
      <c r="A38" s="30" t="s">
        <v>14</v>
      </c>
      <c r="B38" s="96">
        <v>4998730</v>
      </c>
      <c r="C38" s="96">
        <v>1366396</v>
      </c>
      <c r="D38" s="99">
        <f t="shared" si="5"/>
        <v>0.27334863055216024</v>
      </c>
      <c r="E38" s="96">
        <v>3632334</v>
      </c>
      <c r="F38" s="100">
        <f t="shared" si="4"/>
        <v>0.7266513694478397</v>
      </c>
      <c r="G38" s="96" t="s">
        <v>63</v>
      </c>
      <c r="H38" s="96">
        <v>3948</v>
      </c>
      <c r="I38" s="99" t="s">
        <v>81</v>
      </c>
      <c r="J38" s="96">
        <v>4798</v>
      </c>
      <c r="K38" s="99" t="s">
        <v>82</v>
      </c>
    </row>
    <row r="39" spans="1:11">
      <c r="A39" s="30" t="s">
        <v>15</v>
      </c>
      <c r="B39" s="96">
        <v>5044550</v>
      </c>
      <c r="C39" s="96">
        <v>1891780</v>
      </c>
      <c r="D39" s="99">
        <f t="shared" si="5"/>
        <v>0.37501461973813321</v>
      </c>
      <c r="E39" s="96">
        <v>3152770</v>
      </c>
      <c r="F39" s="100">
        <f t="shared" si="4"/>
        <v>0.62498538026186679</v>
      </c>
      <c r="G39" s="96">
        <v>13656</v>
      </c>
      <c r="H39" s="96">
        <v>5901</v>
      </c>
      <c r="I39" s="99">
        <f>H39/G39</f>
        <v>0.43211775043936729</v>
      </c>
      <c r="J39" s="96">
        <v>7754</v>
      </c>
      <c r="K39" s="99">
        <f>J39/G39</f>
        <v>0.567809021675454</v>
      </c>
    </row>
    <row r="40" spans="1:11">
      <c r="A40" s="30" t="s">
        <v>16</v>
      </c>
      <c r="B40" s="96">
        <v>11354972</v>
      </c>
      <c r="C40" s="96">
        <v>6344131</v>
      </c>
      <c r="D40" s="99">
        <f t="shared" si="5"/>
        <v>0.55870952389842965</v>
      </c>
      <c r="E40" s="96">
        <v>5010841</v>
      </c>
      <c r="F40" s="100">
        <f t="shared" si="4"/>
        <v>0.44129047610157029</v>
      </c>
      <c r="G40" s="96">
        <v>12087</v>
      </c>
      <c r="H40" s="96">
        <v>9137</v>
      </c>
      <c r="I40" s="99">
        <f>H40/G40</f>
        <v>0.7559361297261521</v>
      </c>
      <c r="J40" s="96">
        <v>2950</v>
      </c>
      <c r="K40" s="99">
        <f>J40/G40</f>
        <v>0.24406387027384793</v>
      </c>
    </row>
    <row r="41" spans="1:11">
      <c r="A41" s="33" t="s">
        <v>17</v>
      </c>
      <c r="B41" s="96">
        <v>7787369</v>
      </c>
      <c r="C41" s="96">
        <v>6032588</v>
      </c>
      <c r="D41" s="99">
        <f t="shared" si="5"/>
        <v>0.77466317571441656</v>
      </c>
      <c r="E41" s="96">
        <v>1754782</v>
      </c>
      <c r="F41" s="100">
        <f t="shared" si="4"/>
        <v>0.22533695269865855</v>
      </c>
      <c r="G41" s="96" t="s">
        <v>64</v>
      </c>
      <c r="H41" s="96" t="s">
        <v>69</v>
      </c>
      <c r="I41" s="99" t="s">
        <v>76</v>
      </c>
      <c r="J41" s="96" t="s">
        <v>70</v>
      </c>
      <c r="K41" s="99" t="s">
        <v>77</v>
      </c>
    </row>
    <row r="42" spans="1:11">
      <c r="A42" s="33" t="s">
        <v>18</v>
      </c>
      <c r="B42" s="96">
        <v>7643551</v>
      </c>
      <c r="C42" s="96">
        <v>6892016</v>
      </c>
      <c r="D42" s="99">
        <f t="shared" si="5"/>
        <v>0.90167724399300797</v>
      </c>
      <c r="E42" s="96">
        <v>751536</v>
      </c>
      <c r="F42" s="100">
        <f t="shared" si="4"/>
        <v>9.832288683623619E-2</v>
      </c>
      <c r="G42" s="96" t="s">
        <v>51</v>
      </c>
      <c r="H42" s="96" t="s">
        <v>51</v>
      </c>
      <c r="I42" s="99" t="s">
        <v>51</v>
      </c>
      <c r="J42" s="96" t="s">
        <v>51</v>
      </c>
      <c r="K42" s="99" t="s">
        <v>51</v>
      </c>
    </row>
    <row r="43" spans="1:11">
      <c r="A43" s="33" t="s">
        <v>19</v>
      </c>
      <c r="B43" s="96">
        <v>1717983</v>
      </c>
      <c r="C43" s="96">
        <v>1622377</v>
      </c>
      <c r="D43" s="99">
        <f t="shared" si="5"/>
        <v>0.94434985677972372</v>
      </c>
      <c r="E43" s="96">
        <v>95606</v>
      </c>
      <c r="F43" s="100">
        <f t="shared" si="4"/>
        <v>5.5650143220276338E-2</v>
      </c>
      <c r="G43" s="96" t="s">
        <v>51</v>
      </c>
      <c r="H43" s="96" t="s">
        <v>51</v>
      </c>
      <c r="I43" s="99" t="s">
        <v>51</v>
      </c>
      <c r="J43" s="96" t="s">
        <v>51</v>
      </c>
      <c r="K43" s="99" t="s">
        <v>51</v>
      </c>
    </row>
    <row r="44" spans="1:11">
      <c r="A44" s="33" t="s">
        <v>20</v>
      </c>
      <c r="B44" s="96">
        <v>303057</v>
      </c>
      <c r="C44" s="96">
        <v>281790</v>
      </c>
      <c r="D44" s="100">
        <f t="shared" si="5"/>
        <v>0.92982508241023965</v>
      </c>
      <c r="E44" s="96">
        <v>21267</v>
      </c>
      <c r="F44" s="100">
        <f t="shared" si="4"/>
        <v>7.0174917589760341E-2</v>
      </c>
      <c r="G44" s="96" t="s">
        <v>65</v>
      </c>
      <c r="H44" s="96" t="s">
        <v>51</v>
      </c>
      <c r="I44" s="99" t="s">
        <v>51</v>
      </c>
      <c r="J44" s="96" t="s">
        <v>51</v>
      </c>
      <c r="K44" s="99" t="s">
        <v>51</v>
      </c>
    </row>
    <row r="45" spans="1:11">
      <c r="A45" s="33" t="s">
        <v>28</v>
      </c>
      <c r="B45" s="96">
        <v>68027</v>
      </c>
      <c r="C45" s="96">
        <v>61324</v>
      </c>
      <c r="D45" s="100">
        <f t="shared" si="5"/>
        <v>0.90146559454334307</v>
      </c>
      <c r="E45" s="96">
        <v>6703</v>
      </c>
      <c r="F45" s="100">
        <f t="shared" si="4"/>
        <v>9.8534405456656912E-2</v>
      </c>
      <c r="G45" s="96" t="s">
        <v>66</v>
      </c>
      <c r="H45" s="96" t="s">
        <v>51</v>
      </c>
      <c r="I45" s="99" t="s">
        <v>51</v>
      </c>
      <c r="J45" s="96" t="s">
        <v>51</v>
      </c>
      <c r="K45" s="99" t="s">
        <v>51</v>
      </c>
    </row>
    <row r="46" spans="1:11">
      <c r="A46" s="33" t="s">
        <v>29</v>
      </c>
      <c r="B46" s="96">
        <v>28817</v>
      </c>
      <c r="C46" s="96">
        <v>26061</v>
      </c>
      <c r="D46" s="100">
        <f t="shared" si="5"/>
        <v>0.90436200853662774</v>
      </c>
      <c r="E46" s="96">
        <v>2756</v>
      </c>
      <c r="F46" s="100">
        <f t="shared" si="4"/>
        <v>9.5637991463372318E-2</v>
      </c>
      <c r="G46" s="96" t="s">
        <v>67</v>
      </c>
      <c r="H46" s="96" t="s">
        <v>51</v>
      </c>
      <c r="I46" s="99" t="s">
        <v>51</v>
      </c>
      <c r="J46" s="96" t="s">
        <v>51</v>
      </c>
      <c r="K46" s="99" t="s">
        <v>51</v>
      </c>
    </row>
    <row r="47" spans="1:11">
      <c r="A47" s="33" t="s">
        <v>30</v>
      </c>
      <c r="B47" s="96">
        <v>40209</v>
      </c>
      <c r="C47" s="96">
        <v>37377</v>
      </c>
      <c r="D47" s="100">
        <f t="shared" si="5"/>
        <v>0.92956800716257559</v>
      </c>
      <c r="E47" s="96">
        <v>2831</v>
      </c>
      <c r="F47" s="100">
        <f t="shared" si="4"/>
        <v>7.0407122783456441E-2</v>
      </c>
      <c r="G47" s="96">
        <v>35</v>
      </c>
      <c r="H47" s="96" t="s">
        <v>51</v>
      </c>
      <c r="I47" s="99" t="s">
        <v>51</v>
      </c>
      <c r="J47" s="96" t="s">
        <v>51</v>
      </c>
      <c r="K47" s="99" t="s">
        <v>51</v>
      </c>
    </row>
    <row r="48" spans="1:11">
      <c r="A48" s="33" t="s">
        <v>31</v>
      </c>
      <c r="B48" s="96">
        <v>9114</v>
      </c>
      <c r="C48" s="96">
        <v>8762</v>
      </c>
      <c r="D48" s="100">
        <f t="shared" si="5"/>
        <v>0.96137809962694754</v>
      </c>
      <c r="E48" s="96">
        <v>353</v>
      </c>
      <c r="F48" s="100">
        <f t="shared" si="4"/>
        <v>3.8731621680930438E-2</v>
      </c>
      <c r="G48" s="96" t="s">
        <v>68</v>
      </c>
      <c r="H48" s="96" t="s">
        <v>51</v>
      </c>
      <c r="I48" s="99" t="s">
        <v>51</v>
      </c>
      <c r="J48" s="96" t="s">
        <v>51</v>
      </c>
      <c r="K48" s="99" t="s">
        <v>51</v>
      </c>
    </row>
    <row r="49" spans="1:11" ht="12.75" thickBot="1">
      <c r="A49" s="107" t="s">
        <v>32</v>
      </c>
      <c r="B49" s="101">
        <v>4908</v>
      </c>
      <c r="C49" s="101">
        <v>4783</v>
      </c>
      <c r="D49" s="108">
        <f t="shared" si="5"/>
        <v>0.97453137734311324</v>
      </c>
      <c r="E49" s="101">
        <v>125</v>
      </c>
      <c r="F49" s="108">
        <f t="shared" si="4"/>
        <v>2.5468622656886715E-2</v>
      </c>
      <c r="G49" s="101" t="s">
        <v>67</v>
      </c>
      <c r="H49" s="101" t="s">
        <v>51</v>
      </c>
      <c r="I49" s="99" t="s">
        <v>51</v>
      </c>
      <c r="J49" s="101" t="s">
        <v>51</v>
      </c>
      <c r="K49" s="99" t="s">
        <v>51</v>
      </c>
    </row>
    <row r="50" spans="1:11">
      <c r="A50" s="103"/>
      <c r="B50" s="104" t="s">
        <v>49</v>
      </c>
      <c r="C50" s="105"/>
      <c r="D50" s="105"/>
      <c r="E50" s="105"/>
      <c r="F50" s="106"/>
      <c r="G50" s="104" t="s">
        <v>22</v>
      </c>
      <c r="H50" s="105"/>
      <c r="I50" s="105"/>
      <c r="J50" s="105"/>
      <c r="K50" s="105"/>
    </row>
    <row r="51" spans="1:11">
      <c r="A51" s="22"/>
      <c r="B51" s="86"/>
      <c r="C51" s="86"/>
      <c r="D51" s="87"/>
      <c r="E51" s="86"/>
      <c r="F51" s="88"/>
      <c r="G51" s="86"/>
      <c r="H51" s="86"/>
      <c r="I51" s="87"/>
      <c r="J51" s="86"/>
      <c r="K51" s="87"/>
    </row>
    <row r="52" spans="1:11">
      <c r="A52" s="27" t="s">
        <v>6</v>
      </c>
      <c r="B52" s="92">
        <v>2320275</v>
      </c>
      <c r="C52" s="92">
        <v>1029303</v>
      </c>
      <c r="D52" s="93">
        <f>C52/B52</f>
        <v>0.44361250282832854</v>
      </c>
      <c r="E52" s="92">
        <v>1211416</v>
      </c>
      <c r="F52" s="94">
        <f>E52/B52</f>
        <v>0.52210018209048492</v>
      </c>
      <c r="G52" s="109">
        <v>57002781</v>
      </c>
      <c r="H52" s="109">
        <v>12542255</v>
      </c>
      <c r="I52" s="93">
        <f>H52/G52</f>
        <v>0.22002882631287762</v>
      </c>
      <c r="J52" s="109">
        <v>43368586</v>
      </c>
      <c r="K52" s="93">
        <f>J52/G52</f>
        <v>0.76081526618850404</v>
      </c>
    </row>
    <row r="53" spans="1:11">
      <c r="A53" s="30" t="s">
        <v>7</v>
      </c>
      <c r="B53" s="96">
        <v>62643</v>
      </c>
      <c r="C53" s="121" t="s">
        <v>34</v>
      </c>
      <c r="D53" s="99"/>
      <c r="E53" s="121" t="s">
        <v>34</v>
      </c>
      <c r="F53" s="94"/>
      <c r="G53" s="110">
        <v>1091940</v>
      </c>
      <c r="H53" s="122" t="s">
        <v>34</v>
      </c>
      <c r="I53" s="99"/>
      <c r="J53" s="122" t="s">
        <v>34</v>
      </c>
      <c r="K53" s="93"/>
    </row>
    <row r="54" spans="1:11">
      <c r="A54" s="30" t="s">
        <v>8</v>
      </c>
      <c r="B54" s="96">
        <v>93818</v>
      </c>
      <c r="C54" s="96">
        <v>8945</v>
      </c>
      <c r="D54" s="99">
        <f>C54/B54</f>
        <v>9.5344177023598889E-2</v>
      </c>
      <c r="E54" s="96">
        <v>84872</v>
      </c>
      <c r="F54" s="100">
        <f t="shared" ref="F54:F71" si="6">E54/B54</f>
        <v>0.90464516404101558</v>
      </c>
      <c r="G54" s="110">
        <v>9748804</v>
      </c>
      <c r="H54" s="110">
        <v>213327</v>
      </c>
      <c r="I54" s="99">
        <f>H54/G54</f>
        <v>2.1882376545881935E-2</v>
      </c>
      <c r="J54" s="110">
        <v>9535477</v>
      </c>
      <c r="K54" s="99">
        <f t="shared" ref="K54:K71" si="7">J54/G54</f>
        <v>0.97811762345411801</v>
      </c>
    </row>
    <row r="55" spans="1:11">
      <c r="A55" s="30" t="s">
        <v>9</v>
      </c>
      <c r="B55" s="96">
        <v>179665</v>
      </c>
      <c r="C55" s="96">
        <v>25510</v>
      </c>
      <c r="D55" s="99">
        <f t="shared" ref="D55:D71" si="8">C55/B55</f>
        <v>0.14198647482815238</v>
      </c>
      <c r="E55" s="96">
        <v>154155</v>
      </c>
      <c r="F55" s="100">
        <f t="shared" si="6"/>
        <v>0.85801352517184759</v>
      </c>
      <c r="G55" s="110">
        <v>8803470</v>
      </c>
      <c r="H55" s="110">
        <v>421958</v>
      </c>
      <c r="I55" s="99">
        <f t="shared" ref="I55:I71" si="9">H55/G55</f>
        <v>4.7930872712691697E-2</v>
      </c>
      <c r="J55" s="110">
        <v>8381513</v>
      </c>
      <c r="K55" s="99">
        <f t="shared" si="7"/>
        <v>0.95206924087888067</v>
      </c>
    </row>
    <row r="56" spans="1:11">
      <c r="A56" s="30" t="s">
        <v>10</v>
      </c>
      <c r="B56" s="96">
        <v>175314</v>
      </c>
      <c r="C56" s="96">
        <v>37016</v>
      </c>
      <c r="D56" s="99">
        <f t="shared" si="8"/>
        <v>0.21114115244646747</v>
      </c>
      <c r="E56" s="96">
        <v>134294</v>
      </c>
      <c r="F56" s="100">
        <f t="shared" si="6"/>
        <v>0.76601982728133522</v>
      </c>
      <c r="G56" s="110">
        <v>6898672</v>
      </c>
      <c r="H56" s="110">
        <v>693648</v>
      </c>
      <c r="I56" s="99">
        <f t="shared" si="9"/>
        <v>0.10054804750827405</v>
      </c>
      <c r="J56" s="110">
        <v>6205024</v>
      </c>
      <c r="K56" s="99">
        <f t="shared" si="7"/>
        <v>0.89945195249172594</v>
      </c>
    </row>
    <row r="57" spans="1:11">
      <c r="A57" s="30" t="s">
        <v>11</v>
      </c>
      <c r="B57" s="96">
        <v>250342</v>
      </c>
      <c r="C57" s="96">
        <v>42180</v>
      </c>
      <c r="D57" s="99">
        <f t="shared" si="8"/>
        <v>0.16848950635530593</v>
      </c>
      <c r="E57" s="96">
        <v>205223</v>
      </c>
      <c r="F57" s="100">
        <f t="shared" si="6"/>
        <v>0.81977055388228903</v>
      </c>
      <c r="G57" s="110">
        <v>5518114</v>
      </c>
      <c r="H57" s="110">
        <v>770497</v>
      </c>
      <c r="I57" s="99">
        <f t="shared" si="9"/>
        <v>0.13963049694152749</v>
      </c>
      <c r="J57" s="110">
        <v>4747616</v>
      </c>
      <c r="K57" s="99">
        <f t="shared" si="7"/>
        <v>0.86036932183713488</v>
      </c>
    </row>
    <row r="58" spans="1:11">
      <c r="A58" s="30" t="s">
        <v>12</v>
      </c>
      <c r="B58" s="96">
        <v>224281</v>
      </c>
      <c r="C58" s="96">
        <v>85466</v>
      </c>
      <c r="D58" s="99">
        <f t="shared" si="8"/>
        <v>0.38106660840641876</v>
      </c>
      <c r="E58" s="96">
        <v>135890</v>
      </c>
      <c r="F58" s="100">
        <f t="shared" si="6"/>
        <v>0.60589171619530857</v>
      </c>
      <c r="G58" s="110">
        <v>4565754</v>
      </c>
      <c r="H58" s="110">
        <v>807188</v>
      </c>
      <c r="I58" s="99">
        <f t="shared" si="9"/>
        <v>0.17679182890712028</v>
      </c>
      <c r="J58" s="110">
        <v>3758566</v>
      </c>
      <c r="K58" s="99">
        <f t="shared" si="7"/>
        <v>0.82320817109287969</v>
      </c>
    </row>
    <row r="59" spans="1:11">
      <c r="A59" s="30" t="s">
        <v>13</v>
      </c>
      <c r="B59" s="96">
        <v>252791</v>
      </c>
      <c r="C59" s="96">
        <v>91018</v>
      </c>
      <c r="D59" s="99">
        <f t="shared" si="8"/>
        <v>0.36005237528234785</v>
      </c>
      <c r="E59" s="96">
        <v>158854</v>
      </c>
      <c r="F59" s="100">
        <f t="shared" si="6"/>
        <v>0.62840053641150195</v>
      </c>
      <c r="G59" s="110">
        <v>3813639</v>
      </c>
      <c r="H59" s="110">
        <v>893321</v>
      </c>
      <c r="I59" s="99">
        <f t="shared" si="9"/>
        <v>0.23424372364557841</v>
      </c>
      <c r="J59" s="110">
        <v>2920318</v>
      </c>
      <c r="K59" s="99">
        <f t="shared" si="7"/>
        <v>0.76575627635442156</v>
      </c>
    </row>
    <row r="60" spans="1:11">
      <c r="A60" s="30" t="s">
        <v>14</v>
      </c>
      <c r="B60" s="96">
        <v>400594</v>
      </c>
      <c r="C60" s="96">
        <v>209359</v>
      </c>
      <c r="D60" s="99">
        <f t="shared" si="8"/>
        <v>0.52262140721029271</v>
      </c>
      <c r="E60" s="96" t="s">
        <v>50</v>
      </c>
      <c r="F60" s="100" t="s">
        <v>52</v>
      </c>
      <c r="G60" s="110">
        <v>6094654</v>
      </c>
      <c r="H60" s="110">
        <v>2031051</v>
      </c>
      <c r="I60" s="99">
        <f t="shared" si="9"/>
        <v>0.33325123952893798</v>
      </c>
      <c r="J60" s="110">
        <v>4063603</v>
      </c>
      <c r="K60" s="99">
        <f t="shared" si="7"/>
        <v>0.66674876047106202</v>
      </c>
    </row>
    <row r="61" spans="1:11">
      <c r="A61" s="30" t="s">
        <v>15</v>
      </c>
      <c r="B61" s="96">
        <v>245457</v>
      </c>
      <c r="C61" s="96">
        <v>167203</v>
      </c>
      <c r="D61" s="99">
        <f t="shared" si="8"/>
        <v>0.68119059550145244</v>
      </c>
      <c r="E61" s="96" t="s">
        <v>51</v>
      </c>
      <c r="F61" s="100" t="s">
        <v>51</v>
      </c>
      <c r="G61" s="110">
        <v>3679360</v>
      </c>
      <c r="H61" s="110">
        <v>1756321</v>
      </c>
      <c r="I61" s="99">
        <f t="shared" si="9"/>
        <v>0.47734415767959643</v>
      </c>
      <c r="J61" s="110">
        <v>1923040</v>
      </c>
      <c r="K61" s="99">
        <f t="shared" si="7"/>
        <v>0.52265611410680113</v>
      </c>
    </row>
    <row r="62" spans="1:11">
      <c r="A62" s="30" t="s">
        <v>16</v>
      </c>
      <c r="B62" s="96">
        <v>262286</v>
      </c>
      <c r="C62" s="96">
        <v>208171</v>
      </c>
      <c r="D62" s="99">
        <f t="shared" si="8"/>
        <v>0.79367941864987079</v>
      </c>
      <c r="E62" s="96" t="s">
        <v>51</v>
      </c>
      <c r="F62" s="100" t="s">
        <v>51</v>
      </c>
      <c r="G62" s="110">
        <v>4283940</v>
      </c>
      <c r="H62" s="110">
        <v>2786043</v>
      </c>
      <c r="I62" s="99">
        <f t="shared" si="9"/>
        <v>0.65034594322049333</v>
      </c>
      <c r="J62" s="110">
        <v>1497897</v>
      </c>
      <c r="K62" s="99">
        <f t="shared" si="7"/>
        <v>0.34965405677950673</v>
      </c>
    </row>
    <row r="63" spans="1:11">
      <c r="A63" s="33" t="s">
        <v>17</v>
      </c>
      <c r="B63" s="96">
        <v>92759</v>
      </c>
      <c r="C63" s="96">
        <v>80944</v>
      </c>
      <c r="D63" s="99">
        <f t="shared" si="8"/>
        <v>0.8726269149085264</v>
      </c>
      <c r="E63" s="96" t="s">
        <v>51</v>
      </c>
      <c r="F63" s="100" t="s">
        <v>51</v>
      </c>
      <c r="G63" s="110">
        <v>1273563</v>
      </c>
      <c r="H63" s="110">
        <v>1051470</v>
      </c>
      <c r="I63" s="99">
        <f t="shared" si="9"/>
        <v>0.82561286720798266</v>
      </c>
      <c r="J63" s="110">
        <v>222093</v>
      </c>
      <c r="K63" s="99">
        <f t="shared" si="7"/>
        <v>0.17438713279201737</v>
      </c>
    </row>
    <row r="64" spans="1:11">
      <c r="A64" s="33" t="s">
        <v>18</v>
      </c>
      <c r="B64" s="96">
        <v>54889</v>
      </c>
      <c r="C64" s="96">
        <v>49693</v>
      </c>
      <c r="D64" s="99">
        <f t="shared" si="8"/>
        <v>0.90533622401574088</v>
      </c>
      <c r="E64" s="96" t="s">
        <v>51</v>
      </c>
      <c r="F64" s="100" t="s">
        <v>51</v>
      </c>
      <c r="G64" s="110">
        <v>947006</v>
      </c>
      <c r="H64" s="110">
        <v>863080</v>
      </c>
      <c r="I64" s="99">
        <f t="shared" si="9"/>
        <v>0.9113775414305717</v>
      </c>
      <c r="J64" s="110">
        <v>83926</v>
      </c>
      <c r="K64" s="99">
        <f t="shared" si="7"/>
        <v>8.8622458569428283E-2</v>
      </c>
    </row>
    <row r="65" spans="1:11">
      <c r="A65" s="33" t="s">
        <v>19</v>
      </c>
      <c r="B65" s="96">
        <v>16775</v>
      </c>
      <c r="C65" s="96">
        <v>16027</v>
      </c>
      <c r="D65" s="99">
        <f t="shared" si="8"/>
        <v>0.95540983606557373</v>
      </c>
      <c r="E65" s="96" t="s">
        <v>51</v>
      </c>
      <c r="F65" s="100" t="s">
        <v>51</v>
      </c>
      <c r="G65" s="110">
        <v>220214</v>
      </c>
      <c r="H65" s="110">
        <v>197455</v>
      </c>
      <c r="I65" s="99">
        <f t="shared" si="9"/>
        <v>0.89665053084726676</v>
      </c>
      <c r="J65" s="110">
        <v>22759</v>
      </c>
      <c r="K65" s="99">
        <f t="shared" si="7"/>
        <v>0.10334946915273326</v>
      </c>
    </row>
    <row r="66" spans="1:11">
      <c r="A66" s="33" t="s">
        <v>20</v>
      </c>
      <c r="B66" s="96">
        <v>4774</v>
      </c>
      <c r="C66" s="96">
        <v>4192</v>
      </c>
      <c r="D66" s="100">
        <f t="shared" si="8"/>
        <v>0.87808965228320068</v>
      </c>
      <c r="E66" s="96" t="s">
        <v>51</v>
      </c>
      <c r="F66" s="100" t="s">
        <v>51</v>
      </c>
      <c r="G66" s="110">
        <v>40835</v>
      </c>
      <c r="H66" s="110">
        <v>36506</v>
      </c>
      <c r="I66" s="100">
        <f t="shared" si="9"/>
        <v>0.89398800048977589</v>
      </c>
      <c r="J66" s="110">
        <v>4328</v>
      </c>
      <c r="K66" s="99">
        <f t="shared" si="7"/>
        <v>0.10598751071384842</v>
      </c>
    </row>
    <row r="67" spans="1:11">
      <c r="A67" s="33" t="s">
        <v>28</v>
      </c>
      <c r="B67" s="96">
        <v>1296</v>
      </c>
      <c r="C67" s="96">
        <v>1132</v>
      </c>
      <c r="D67" s="100">
        <f t="shared" si="8"/>
        <v>0.87345679012345678</v>
      </c>
      <c r="E67" s="96">
        <v>164</v>
      </c>
      <c r="F67" s="100">
        <f t="shared" si="6"/>
        <v>0.12654320987654322</v>
      </c>
      <c r="G67" s="110">
        <v>10737</v>
      </c>
      <c r="H67" s="110">
        <v>9318</v>
      </c>
      <c r="I67" s="100">
        <f t="shared" si="9"/>
        <v>0.8678401788208997</v>
      </c>
      <c r="J67" s="110">
        <v>1418</v>
      </c>
      <c r="K67" s="99">
        <f t="shared" si="7"/>
        <v>0.13206668529384372</v>
      </c>
    </row>
    <row r="68" spans="1:11">
      <c r="A68" s="33" t="s">
        <v>29</v>
      </c>
      <c r="B68" s="96">
        <v>663</v>
      </c>
      <c r="C68" s="96">
        <v>601</v>
      </c>
      <c r="D68" s="100">
        <f t="shared" si="8"/>
        <v>0.90648567119155354</v>
      </c>
      <c r="E68" s="96">
        <v>61</v>
      </c>
      <c r="F68" s="100">
        <f t="shared" si="6"/>
        <v>9.2006033182503777E-2</v>
      </c>
      <c r="G68" s="110">
        <v>3901</v>
      </c>
      <c r="H68" s="110">
        <v>3479</v>
      </c>
      <c r="I68" s="100">
        <f t="shared" si="9"/>
        <v>0.89182260958728532</v>
      </c>
      <c r="J68" s="110">
        <v>422</v>
      </c>
      <c r="K68" s="99">
        <f t="shared" si="7"/>
        <v>0.10817739041271469</v>
      </c>
    </row>
    <row r="69" spans="1:11">
      <c r="A69" s="33" t="s">
        <v>30</v>
      </c>
      <c r="B69" s="96">
        <v>1216</v>
      </c>
      <c r="C69" s="96">
        <v>1153</v>
      </c>
      <c r="D69" s="100">
        <f t="shared" si="8"/>
        <v>0.94819078947368418</v>
      </c>
      <c r="E69" s="96">
        <v>57</v>
      </c>
      <c r="F69" s="100">
        <f t="shared" si="6"/>
        <v>4.6875E-2</v>
      </c>
      <c r="G69" s="110">
        <v>5951</v>
      </c>
      <c r="H69" s="110">
        <v>5478</v>
      </c>
      <c r="I69" s="100">
        <f t="shared" si="9"/>
        <v>0.92051756007393715</v>
      </c>
      <c r="J69" s="110">
        <v>472</v>
      </c>
      <c r="K69" s="99">
        <f t="shared" si="7"/>
        <v>7.9314400941018312E-2</v>
      </c>
    </row>
    <row r="70" spans="1:11">
      <c r="A70" s="33" t="s">
        <v>31</v>
      </c>
      <c r="B70" s="96">
        <v>397</v>
      </c>
      <c r="C70" s="96">
        <v>378</v>
      </c>
      <c r="D70" s="100">
        <f t="shared" si="8"/>
        <v>0.95214105793450876</v>
      </c>
      <c r="E70" s="96">
        <v>18</v>
      </c>
      <c r="F70" s="100">
        <f t="shared" si="6"/>
        <v>4.534005037783375E-2</v>
      </c>
      <c r="G70" s="110">
        <v>1442</v>
      </c>
      <c r="H70" s="110">
        <v>1369</v>
      </c>
      <c r="I70" s="100">
        <f t="shared" si="9"/>
        <v>0.94937586685159503</v>
      </c>
      <c r="J70" s="110">
        <v>73</v>
      </c>
      <c r="K70" s="99">
        <f t="shared" si="7"/>
        <v>5.0624133148404991E-2</v>
      </c>
    </row>
    <row r="71" spans="1:11" ht="12.75" thickBot="1">
      <c r="A71" s="107" t="s">
        <v>32</v>
      </c>
      <c r="B71" s="101">
        <v>316</v>
      </c>
      <c r="C71" s="101">
        <v>312</v>
      </c>
      <c r="D71" s="108">
        <f t="shared" si="8"/>
        <v>0.98734177215189878</v>
      </c>
      <c r="E71" s="101">
        <v>4</v>
      </c>
      <c r="F71" s="108">
        <f t="shared" si="6"/>
        <v>1.2658227848101266E-2</v>
      </c>
      <c r="G71" s="119">
        <v>785</v>
      </c>
      <c r="H71" s="119">
        <v>746</v>
      </c>
      <c r="I71" s="108">
        <f t="shared" si="9"/>
        <v>0.95031847133757963</v>
      </c>
      <c r="J71" s="119">
        <v>39</v>
      </c>
      <c r="K71" s="102">
        <f t="shared" si="7"/>
        <v>4.9681528662420385E-2</v>
      </c>
    </row>
    <row r="72" spans="1:11">
      <c r="A72" s="47" t="s">
        <v>23</v>
      </c>
      <c r="B72" s="48"/>
      <c r="C72" s="48"/>
      <c r="D72" s="48"/>
      <c r="E72" s="48"/>
      <c r="F72" s="49"/>
    </row>
    <row r="73" spans="1:11">
      <c r="A73" s="47" t="s">
        <v>47</v>
      </c>
      <c r="B73" s="48"/>
      <c r="C73" s="48"/>
      <c r="D73" s="48"/>
      <c r="E73" s="48"/>
      <c r="F73" s="49"/>
    </row>
    <row r="74" spans="1:11">
      <c r="A74" s="51" t="s">
        <v>35</v>
      </c>
      <c r="B74" s="48"/>
      <c r="C74" s="48"/>
      <c r="D74" s="48"/>
      <c r="E74" s="48"/>
      <c r="F74" s="49"/>
    </row>
    <row r="75" spans="1:11">
      <c r="A75" s="50" t="s">
        <v>48</v>
      </c>
    </row>
  </sheetData>
  <mergeCells count="1">
    <mergeCell ref="A1:K1"/>
  </mergeCells>
  <phoneticPr fontId="0" type="noConversion"/>
  <pageMargins left="0.75" right="0.75" top="1" bottom="1" header="0.5" footer="0.5"/>
  <pageSetup scale="6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103"/>
  <sheetViews>
    <sheetView showGridLines="0" workbookViewId="0">
      <selection sqref="A1:IV65536"/>
    </sheetView>
  </sheetViews>
  <sheetFormatPr defaultRowHeight="12.75"/>
  <cols>
    <col min="1" max="1" width="30.42578125" style="123" customWidth="1"/>
    <col min="2" max="2" width="17.28515625" style="7" bestFit="1" customWidth="1"/>
    <col min="3" max="3" width="16.5703125" style="7" bestFit="1" customWidth="1"/>
    <col min="4" max="4" width="10.85546875" style="7" customWidth="1"/>
    <col min="5" max="5" width="17" style="7" bestFit="1" customWidth="1"/>
    <col min="6" max="6" width="11.85546875" style="123" customWidth="1"/>
    <col min="7" max="16384" width="9.140625" style="123"/>
  </cols>
  <sheetData>
    <row r="1" spans="1:6" ht="12.75" customHeight="1">
      <c r="A1" s="3" t="s">
        <v>33</v>
      </c>
      <c r="B1" s="4"/>
      <c r="C1" s="4"/>
      <c r="D1" s="4"/>
      <c r="E1" s="4"/>
      <c r="F1" s="4"/>
    </row>
    <row r="2" spans="1:6" s="6" customFormat="1" ht="12.75" customHeight="1" thickBot="1">
      <c r="B2" s="7"/>
      <c r="C2" s="7"/>
      <c r="D2" s="7"/>
      <c r="E2" s="7"/>
    </row>
    <row r="3" spans="1:6" s="22" customFormat="1" ht="12.75" customHeight="1" thickTop="1">
      <c r="A3" s="8"/>
      <c r="B3" s="9" t="s">
        <v>0</v>
      </c>
      <c r="C3" s="10"/>
      <c r="D3" s="10"/>
      <c r="E3" s="10"/>
      <c r="F3" s="10"/>
    </row>
    <row r="4" spans="1:6" s="49" customFormat="1" ht="12.75" customHeight="1">
      <c r="A4" s="11" t="s">
        <v>1</v>
      </c>
      <c r="B4" s="12"/>
      <c r="C4" s="13" t="s">
        <v>25</v>
      </c>
      <c r="D4" s="13"/>
      <c r="E4" s="14" t="s">
        <v>2</v>
      </c>
      <c r="F4" s="15"/>
    </row>
    <row r="5" spans="1:6" s="49" customFormat="1" ht="12.75" customHeight="1">
      <c r="A5" s="16" t="s">
        <v>3</v>
      </c>
      <c r="B5" s="12" t="s">
        <v>4</v>
      </c>
      <c r="C5" s="12" t="s">
        <v>4</v>
      </c>
      <c r="D5" s="12"/>
      <c r="E5" s="12" t="s">
        <v>4</v>
      </c>
      <c r="F5" s="83"/>
    </row>
    <row r="6" spans="1:6" s="49" customFormat="1" ht="12.75" customHeight="1">
      <c r="A6" s="17"/>
      <c r="B6" s="18" t="s">
        <v>5</v>
      </c>
      <c r="C6" s="19" t="s">
        <v>5</v>
      </c>
      <c r="D6" s="20" t="s">
        <v>24</v>
      </c>
      <c r="E6" s="19" t="s">
        <v>5</v>
      </c>
      <c r="F6" s="20" t="s">
        <v>24</v>
      </c>
    </row>
    <row r="7" spans="1:6" s="49" customFormat="1" ht="12.75" customHeight="1">
      <c r="A7" s="22"/>
      <c r="B7" s="86"/>
      <c r="C7" s="86"/>
      <c r="D7" s="87"/>
      <c r="E7" s="86"/>
      <c r="F7" s="87"/>
    </row>
    <row r="8" spans="1:6" s="124" customFormat="1" ht="12.75" customHeight="1">
      <c r="A8" s="27" t="s">
        <v>6</v>
      </c>
      <c r="B8" s="91">
        <v>130076443</v>
      </c>
      <c r="C8" s="92">
        <v>45647551</v>
      </c>
      <c r="D8" s="93">
        <f>C8/B8</f>
        <v>0.35092865354566932</v>
      </c>
      <c r="E8" s="92">
        <v>82655191</v>
      </c>
      <c r="F8" s="93">
        <f>E8/B8</f>
        <v>0.63543551079421812</v>
      </c>
    </row>
    <row r="9" spans="1:6" s="49" customFormat="1" ht="12.75" customHeight="1">
      <c r="A9" s="30" t="s">
        <v>7</v>
      </c>
      <c r="B9" s="95">
        <v>1752457</v>
      </c>
      <c r="C9" s="120" t="s">
        <v>34</v>
      </c>
      <c r="D9" s="99"/>
      <c r="E9" s="121" t="s">
        <v>34</v>
      </c>
      <c r="F9" s="93"/>
    </row>
    <row r="10" spans="1:6" s="49" customFormat="1" ht="12.75" customHeight="1">
      <c r="A10" s="30" t="s">
        <v>8</v>
      </c>
      <c r="B10" s="95">
        <v>11808875</v>
      </c>
      <c r="C10" s="96">
        <v>296049</v>
      </c>
      <c r="D10" s="99">
        <f>C10/B10</f>
        <v>2.5070042658593642E-2</v>
      </c>
      <c r="E10" s="96">
        <v>11508805</v>
      </c>
      <c r="F10" s="99">
        <f t="shared" ref="F10:F27" si="0">E10/B10</f>
        <v>0.97458945073091208</v>
      </c>
    </row>
    <row r="11" spans="1:6" s="49" customFormat="1" ht="12.75" customHeight="1">
      <c r="A11" s="30" t="s">
        <v>9</v>
      </c>
      <c r="B11" s="95">
        <v>12472745</v>
      </c>
      <c r="C11" s="96">
        <v>578139</v>
      </c>
      <c r="D11" s="99">
        <f t="shared" ref="D11:D27" si="1">C11/B11</f>
        <v>4.6352186307023834E-2</v>
      </c>
      <c r="E11" s="96">
        <v>11890585</v>
      </c>
      <c r="F11" s="99">
        <f t="shared" si="0"/>
        <v>0.95332543076924925</v>
      </c>
    </row>
    <row r="12" spans="1:6" s="49" customFormat="1" ht="12.75" customHeight="1">
      <c r="A12" s="30" t="s">
        <v>10</v>
      </c>
      <c r="B12" s="95">
        <v>12142182</v>
      </c>
      <c r="C12" s="96">
        <v>1043918</v>
      </c>
      <c r="D12" s="99">
        <f t="shared" si="1"/>
        <v>8.597449782913813E-2</v>
      </c>
      <c r="E12" s="96">
        <v>11095992</v>
      </c>
      <c r="F12" s="99">
        <f t="shared" si="0"/>
        <v>0.91383838588484345</v>
      </c>
    </row>
    <row r="13" spans="1:6" s="49" customFormat="1" ht="12.75" customHeight="1">
      <c r="A13" s="30" t="s">
        <v>11</v>
      </c>
      <c r="B13" s="95">
        <v>11290146</v>
      </c>
      <c r="C13" s="96">
        <v>1365834</v>
      </c>
      <c r="D13" s="99">
        <f t="shared" si="1"/>
        <v>0.12097576063232486</v>
      </c>
      <c r="E13" s="96">
        <v>9923353</v>
      </c>
      <c r="F13" s="99">
        <f t="shared" si="0"/>
        <v>0.8789392980391928</v>
      </c>
    </row>
    <row r="14" spans="1:6" s="49" customFormat="1" ht="12.75" customHeight="1">
      <c r="A14" s="30" t="s">
        <v>12</v>
      </c>
      <c r="B14" s="95">
        <v>10023419</v>
      </c>
      <c r="C14" s="96">
        <v>1748681</v>
      </c>
      <c r="D14" s="99">
        <f t="shared" si="1"/>
        <v>0.17445953321915406</v>
      </c>
      <c r="E14" s="96">
        <v>8274737</v>
      </c>
      <c r="F14" s="99">
        <f t="shared" si="0"/>
        <v>0.82554036701448874</v>
      </c>
    </row>
    <row r="15" spans="1:6" s="49" customFormat="1" ht="12.75" customHeight="1">
      <c r="A15" s="30" t="s">
        <v>13</v>
      </c>
      <c r="B15" s="95">
        <v>8574575</v>
      </c>
      <c r="C15" s="96">
        <v>1993119</v>
      </c>
      <c r="D15" s="99">
        <f t="shared" si="1"/>
        <v>0.23244522323263836</v>
      </c>
      <c r="E15" s="96">
        <v>6576477</v>
      </c>
      <c r="F15" s="99">
        <f t="shared" si="0"/>
        <v>0.76697410658837317</v>
      </c>
    </row>
    <row r="16" spans="1:6" s="49" customFormat="1" ht="12.75" customHeight="1">
      <c r="A16" s="30" t="s">
        <v>14</v>
      </c>
      <c r="B16" s="95">
        <v>13980103</v>
      </c>
      <c r="C16" s="96">
        <v>4744833</v>
      </c>
      <c r="D16" s="99">
        <f t="shared" si="1"/>
        <v>0.33939900156672664</v>
      </c>
      <c r="E16" s="96">
        <v>9231261</v>
      </c>
      <c r="F16" s="99">
        <f t="shared" si="0"/>
        <v>0.66031423373633225</v>
      </c>
    </row>
    <row r="17" spans="1:6" s="49" customFormat="1" ht="12.75" customHeight="1">
      <c r="A17" s="30" t="s">
        <v>15</v>
      </c>
      <c r="B17" s="95">
        <v>10550456</v>
      </c>
      <c r="C17" s="96">
        <v>4970941</v>
      </c>
      <c r="D17" s="99">
        <f t="shared" si="1"/>
        <v>0.47115887692437181</v>
      </c>
      <c r="E17" s="96">
        <v>5579516</v>
      </c>
      <c r="F17" s="99">
        <f t="shared" si="0"/>
        <v>0.52884121785826133</v>
      </c>
    </row>
    <row r="18" spans="1:6" s="49" customFormat="1" ht="12.75" customHeight="1">
      <c r="A18" s="30" t="s">
        <v>16</v>
      </c>
      <c r="B18" s="95">
        <v>17396916</v>
      </c>
      <c r="C18" s="96">
        <v>11296148</v>
      </c>
      <c r="D18" s="99">
        <f t="shared" si="1"/>
        <v>0.64931899424012851</v>
      </c>
      <c r="E18" s="96">
        <v>6100768</v>
      </c>
      <c r="F18" s="99">
        <f t="shared" si="0"/>
        <v>0.35068100575987149</v>
      </c>
    </row>
    <row r="19" spans="1:6" s="49" customFormat="1" ht="12.75" customHeight="1">
      <c r="A19" s="33" t="s">
        <v>17</v>
      </c>
      <c r="B19" s="95">
        <v>9247839</v>
      </c>
      <c r="C19" s="96">
        <v>7636441</v>
      </c>
      <c r="D19" s="99">
        <f t="shared" si="1"/>
        <v>0.82575410320183995</v>
      </c>
      <c r="E19" s="96">
        <v>1610431</v>
      </c>
      <c r="F19" s="99">
        <f t="shared" si="0"/>
        <v>0.17414133182898189</v>
      </c>
    </row>
    <row r="20" spans="1:6" s="49" customFormat="1" ht="12.75" customHeight="1">
      <c r="A20" s="33" t="s">
        <v>18</v>
      </c>
      <c r="B20" s="95">
        <v>8422603</v>
      </c>
      <c r="C20" s="96">
        <v>7704664</v>
      </c>
      <c r="D20" s="99">
        <f t="shared" si="1"/>
        <v>0.91476043688631647</v>
      </c>
      <c r="E20" s="96">
        <v>717939</v>
      </c>
      <c r="F20" s="99">
        <f t="shared" si="0"/>
        <v>8.5239563113683497E-2</v>
      </c>
    </row>
    <row r="21" spans="1:6" s="49" customFormat="1" ht="12.75" customHeight="1">
      <c r="A21" s="33" t="s">
        <v>19</v>
      </c>
      <c r="B21" s="95">
        <v>1908466</v>
      </c>
      <c r="C21" s="96">
        <v>1803941</v>
      </c>
      <c r="D21" s="99">
        <f t="shared" si="1"/>
        <v>0.94523088176577419</v>
      </c>
      <c r="E21" s="96">
        <v>104525</v>
      </c>
      <c r="F21" s="99">
        <f t="shared" si="0"/>
        <v>5.4769118234225811E-2</v>
      </c>
    </row>
    <row r="22" spans="1:6" s="49" customFormat="1" ht="12.75" customHeight="1">
      <c r="A22" s="33" t="s">
        <v>20</v>
      </c>
      <c r="B22" s="95">
        <v>336684</v>
      </c>
      <c r="C22" s="96">
        <v>309788</v>
      </c>
      <c r="D22" s="100">
        <f t="shared" si="1"/>
        <v>0.92011500397999313</v>
      </c>
      <c r="E22" s="96">
        <v>26896</v>
      </c>
      <c r="F22" s="99">
        <f t="shared" si="0"/>
        <v>7.9884996020006885E-2</v>
      </c>
    </row>
    <row r="23" spans="1:6" s="49" customFormat="1" ht="12.75" customHeight="1">
      <c r="A23" s="33" t="s">
        <v>28</v>
      </c>
      <c r="B23" s="95">
        <v>78121</v>
      </c>
      <c r="C23" s="96">
        <v>70321</v>
      </c>
      <c r="D23" s="100">
        <f t="shared" si="1"/>
        <v>0.90015488793026199</v>
      </c>
      <c r="E23" s="96">
        <v>7784</v>
      </c>
      <c r="F23" s="99">
        <f t="shared" si="0"/>
        <v>9.9640301583441074E-2</v>
      </c>
    </row>
    <row r="24" spans="1:6" s="49" customFormat="1" ht="12.75" customHeight="1">
      <c r="A24" s="33" t="s">
        <v>29</v>
      </c>
      <c r="B24" s="95">
        <v>31316</v>
      </c>
      <c r="C24" s="96">
        <v>28717</v>
      </c>
      <c r="D24" s="100">
        <f t="shared" si="1"/>
        <v>0.9170072806233236</v>
      </c>
      <c r="E24" s="96">
        <v>2599</v>
      </c>
      <c r="F24" s="99">
        <f t="shared" si="0"/>
        <v>8.299271937667646E-2</v>
      </c>
    </row>
    <row r="25" spans="1:6" s="49" customFormat="1" ht="12.75" customHeight="1">
      <c r="A25" s="33" t="s">
        <v>30</v>
      </c>
      <c r="B25" s="95">
        <v>44205</v>
      </c>
      <c r="C25" s="96">
        <v>41301</v>
      </c>
      <c r="D25" s="100">
        <f t="shared" si="1"/>
        <v>0.93430607397353238</v>
      </c>
      <c r="E25" s="96">
        <v>2905</v>
      </c>
      <c r="F25" s="99">
        <f t="shared" si="0"/>
        <v>6.5716547901821062E-2</v>
      </c>
    </row>
    <row r="26" spans="1:6" s="49" customFormat="1" ht="12.75" customHeight="1">
      <c r="A26" s="33" t="s">
        <v>31</v>
      </c>
      <c r="B26" s="95">
        <v>10026</v>
      </c>
      <c r="C26" s="96">
        <v>9577</v>
      </c>
      <c r="D26" s="100">
        <f t="shared" si="1"/>
        <v>0.95521643726311589</v>
      </c>
      <c r="E26" s="96">
        <v>449</v>
      </c>
      <c r="F26" s="99">
        <f t="shared" si="0"/>
        <v>4.4783562736884101E-2</v>
      </c>
    </row>
    <row r="27" spans="1:6" s="49" customFormat="1" ht="12.75" customHeight="1" thickBot="1">
      <c r="A27" s="33" t="s">
        <v>32</v>
      </c>
      <c r="B27" s="95">
        <v>5309</v>
      </c>
      <c r="C27" s="96">
        <v>5139</v>
      </c>
      <c r="D27" s="100">
        <f t="shared" si="1"/>
        <v>0.96797890374835183</v>
      </c>
      <c r="E27" s="96">
        <v>170</v>
      </c>
      <c r="F27" s="99">
        <f t="shared" si="0"/>
        <v>3.2021096251648146E-2</v>
      </c>
    </row>
    <row r="28" spans="1:6" s="49" customFormat="1" ht="12.75" customHeight="1">
      <c r="A28" s="103"/>
      <c r="B28" s="104" t="s">
        <v>21</v>
      </c>
      <c r="C28" s="105"/>
      <c r="D28" s="105"/>
      <c r="E28" s="105"/>
      <c r="F28" s="105"/>
    </row>
    <row r="29" spans="1:6" s="125" customFormat="1" ht="12.75" customHeight="1">
      <c r="A29" s="22"/>
      <c r="B29" s="86"/>
      <c r="C29" s="86"/>
      <c r="D29" s="87"/>
      <c r="E29" s="86"/>
      <c r="F29" s="87"/>
    </row>
    <row r="30" spans="1:6" s="124" customFormat="1" ht="12.75" customHeight="1">
      <c r="A30" s="27" t="s">
        <v>6</v>
      </c>
      <c r="B30" s="92">
        <v>51302089</v>
      </c>
      <c r="C30" s="92">
        <v>28683315</v>
      </c>
      <c r="D30" s="93">
        <f>C30/B30</f>
        <v>0.55910617986725653</v>
      </c>
      <c r="E30" s="92">
        <v>22058960</v>
      </c>
      <c r="F30" s="93">
        <f>E30/B30</f>
        <v>0.42998171088120796</v>
      </c>
    </row>
    <row r="31" spans="1:6" s="49" customFormat="1" ht="12.75" customHeight="1">
      <c r="A31" s="30" t="s">
        <v>7</v>
      </c>
      <c r="B31" s="96">
        <v>559815</v>
      </c>
      <c r="C31" s="121" t="s">
        <v>34</v>
      </c>
      <c r="D31" s="99"/>
      <c r="E31" s="121" t="s">
        <v>34</v>
      </c>
      <c r="F31" s="93"/>
    </row>
    <row r="32" spans="1:6" s="49" customFormat="1" ht="12.75" customHeight="1">
      <c r="A32" s="30" t="s">
        <v>8</v>
      </c>
      <c r="B32" s="96">
        <v>697241</v>
      </c>
      <c r="C32" s="96">
        <v>89944</v>
      </c>
      <c r="D32" s="99">
        <f>C32/B32</f>
        <v>0.1289998723540354</v>
      </c>
      <c r="E32" s="96">
        <v>607297</v>
      </c>
      <c r="F32" s="99">
        <f t="shared" ref="F32:F49" si="2">E32/B32</f>
        <v>0.87100012764596457</v>
      </c>
    </row>
    <row r="33" spans="1:7" s="49" customFormat="1" ht="12.75" customHeight="1">
      <c r="A33" s="30" t="s">
        <v>9</v>
      </c>
      <c r="B33" s="96">
        <v>1411034</v>
      </c>
      <c r="C33" s="96">
        <v>164862</v>
      </c>
      <c r="D33" s="99">
        <f t="shared" ref="D33:D49" si="3">C33/B33</f>
        <v>0.1168377232582631</v>
      </c>
      <c r="E33" s="96">
        <v>1246172</v>
      </c>
      <c r="F33" s="99">
        <f t="shared" si="2"/>
        <v>0.88316227674173686</v>
      </c>
    </row>
    <row r="34" spans="1:7" s="49" customFormat="1" ht="12.75" customHeight="1">
      <c r="A34" s="30" t="s">
        <v>10</v>
      </c>
      <c r="B34" s="96">
        <v>2111288</v>
      </c>
      <c r="C34" s="96">
        <v>283038</v>
      </c>
      <c r="D34" s="99">
        <f t="shared" si="3"/>
        <v>0.13405939881247844</v>
      </c>
      <c r="E34" s="96">
        <v>1828250</v>
      </c>
      <c r="F34" s="99">
        <f t="shared" si="2"/>
        <v>0.86594060118752159</v>
      </c>
    </row>
    <row r="35" spans="1:7" s="49" customFormat="1" ht="12.75" customHeight="1">
      <c r="A35" s="30" t="s">
        <v>11</v>
      </c>
      <c r="B35" s="96">
        <v>2573551</v>
      </c>
      <c r="C35" s="96">
        <v>460195</v>
      </c>
      <c r="D35" s="99">
        <f t="shared" si="3"/>
        <v>0.17881712855117307</v>
      </c>
      <c r="E35" s="96">
        <v>2113356</v>
      </c>
      <c r="F35" s="99">
        <f t="shared" si="2"/>
        <v>0.82118287144882696</v>
      </c>
      <c r="G35" s="126"/>
    </row>
    <row r="36" spans="1:7" s="49" customFormat="1" ht="12.75" customHeight="1">
      <c r="A36" s="30" t="s">
        <v>12</v>
      </c>
      <c r="B36" s="96">
        <v>2643885</v>
      </c>
      <c r="C36" s="96">
        <v>585836</v>
      </c>
      <c r="D36" s="99">
        <f t="shared" si="3"/>
        <v>0.22158149843885042</v>
      </c>
      <c r="E36" s="96">
        <v>2058049</v>
      </c>
      <c r="F36" s="99">
        <f t="shared" si="2"/>
        <v>0.77841850156114956</v>
      </c>
      <c r="G36" s="126"/>
    </row>
    <row r="37" spans="1:7" s="49" customFormat="1" ht="12.75" customHeight="1">
      <c r="A37" s="30" t="s">
        <v>13</v>
      </c>
      <c r="B37" s="96">
        <v>2542103</v>
      </c>
      <c r="C37" s="96">
        <v>633375</v>
      </c>
      <c r="D37" s="99">
        <f t="shared" si="3"/>
        <v>0.24915394852214878</v>
      </c>
      <c r="E37" s="96">
        <v>1908729</v>
      </c>
      <c r="F37" s="99">
        <f t="shared" si="2"/>
        <v>0.75084644485294261</v>
      </c>
      <c r="G37" s="126"/>
    </row>
    <row r="38" spans="1:7" s="49" customFormat="1" ht="12.75" customHeight="1">
      <c r="A38" s="30" t="s">
        <v>14</v>
      </c>
      <c r="B38" s="96">
        <v>5071003</v>
      </c>
      <c r="C38" s="96">
        <v>1741572</v>
      </c>
      <c r="D38" s="99">
        <f t="shared" si="3"/>
        <v>0.34343738309758443</v>
      </c>
      <c r="E38" s="96">
        <v>3329431</v>
      </c>
      <c r="F38" s="99">
        <f t="shared" si="2"/>
        <v>0.65656261690241557</v>
      </c>
      <c r="G38" s="126"/>
    </row>
    <row r="39" spans="1:7" s="49" customFormat="1" ht="12.75" customHeight="1">
      <c r="A39" s="30" t="s">
        <v>15</v>
      </c>
      <c r="B39" s="96">
        <v>5167969</v>
      </c>
      <c r="C39" s="96">
        <v>2361739</v>
      </c>
      <c r="D39" s="99">
        <f t="shared" si="3"/>
        <v>0.45699558182334299</v>
      </c>
      <c r="E39" s="96">
        <v>2806231</v>
      </c>
      <c r="F39" s="99">
        <f t="shared" si="2"/>
        <v>0.54300461167626968</v>
      </c>
      <c r="G39" s="126"/>
    </row>
    <row r="40" spans="1:7" s="49" customFormat="1" ht="12.75" customHeight="1">
      <c r="A40" s="30" t="s">
        <v>16</v>
      </c>
      <c r="B40" s="96">
        <v>11689045</v>
      </c>
      <c r="C40" s="96">
        <v>7522852</v>
      </c>
      <c r="D40" s="99">
        <f t="shared" si="3"/>
        <v>0.64358140463998559</v>
      </c>
      <c r="E40" s="96">
        <v>4166193</v>
      </c>
      <c r="F40" s="99">
        <f t="shared" si="2"/>
        <v>0.35641859536001447</v>
      </c>
      <c r="G40" s="126"/>
    </row>
    <row r="41" spans="1:7" s="49" customFormat="1" ht="12.75" customHeight="1">
      <c r="A41" s="33" t="s">
        <v>17</v>
      </c>
      <c r="B41" s="96">
        <v>7569230</v>
      </c>
      <c r="C41" s="96">
        <v>6248013</v>
      </c>
      <c r="D41" s="99">
        <f t="shared" si="3"/>
        <v>0.82544895583830857</v>
      </c>
      <c r="E41" s="96">
        <v>1321217</v>
      </c>
      <c r="F41" s="99">
        <f t="shared" si="2"/>
        <v>0.17455104416169148</v>
      </c>
      <c r="G41" s="126"/>
    </row>
    <row r="42" spans="1:7" s="49" customFormat="1" ht="12.75" customHeight="1">
      <c r="A42" s="33" t="s">
        <v>18</v>
      </c>
      <c r="B42" s="96">
        <v>7199349</v>
      </c>
      <c r="C42" s="96">
        <v>6630276</v>
      </c>
      <c r="D42" s="99">
        <f t="shared" si="3"/>
        <v>0.92095493634216097</v>
      </c>
      <c r="E42" s="96">
        <v>569074</v>
      </c>
      <c r="F42" s="99">
        <f t="shared" si="2"/>
        <v>7.9045202559286959E-2</v>
      </c>
      <c r="G42" s="126"/>
    </row>
    <row r="43" spans="1:7" s="49" customFormat="1" ht="12.75" customHeight="1">
      <c r="A43" s="33" t="s">
        <v>19</v>
      </c>
      <c r="B43" s="96">
        <v>1636335</v>
      </c>
      <c r="C43" s="96">
        <v>1563168</v>
      </c>
      <c r="D43" s="99">
        <f t="shared" si="3"/>
        <v>0.95528605083922302</v>
      </c>
      <c r="E43" s="96">
        <v>73167</v>
      </c>
      <c r="F43" s="99">
        <f t="shared" si="2"/>
        <v>4.4713949160776978E-2</v>
      </c>
      <c r="G43" s="126"/>
    </row>
    <row r="44" spans="1:7" s="49" customFormat="1" ht="12.75" customHeight="1">
      <c r="A44" s="33" t="s">
        <v>20</v>
      </c>
      <c r="B44" s="96">
        <v>289322</v>
      </c>
      <c r="C44" s="96">
        <v>268843</v>
      </c>
      <c r="D44" s="100">
        <f t="shared" si="3"/>
        <v>0.92921727348767114</v>
      </c>
      <c r="E44" s="96">
        <v>20479</v>
      </c>
      <c r="F44" s="99">
        <f t="shared" si="2"/>
        <v>7.0782726512328822E-2</v>
      </c>
      <c r="G44" s="126"/>
    </row>
    <row r="45" spans="1:7" s="49" customFormat="1" ht="12.75" customHeight="1">
      <c r="A45" s="33" t="s">
        <v>28</v>
      </c>
      <c r="B45" s="96">
        <v>65348</v>
      </c>
      <c r="C45" s="96">
        <v>59030</v>
      </c>
      <c r="D45" s="100">
        <f t="shared" si="3"/>
        <v>0.90331762257452408</v>
      </c>
      <c r="E45" s="96">
        <v>6318</v>
      </c>
      <c r="F45" s="99">
        <f t="shared" si="2"/>
        <v>9.6682377425475918E-2</v>
      </c>
      <c r="G45" s="126"/>
    </row>
    <row r="46" spans="1:7" s="49" customFormat="1" ht="12.75" customHeight="1">
      <c r="A46" s="33" t="s">
        <v>29</v>
      </c>
      <c r="B46" s="96">
        <v>26403</v>
      </c>
      <c r="C46" s="96">
        <v>24263</v>
      </c>
      <c r="D46" s="100">
        <f t="shared" si="3"/>
        <v>0.91894860432526604</v>
      </c>
      <c r="E46" s="96">
        <v>2140</v>
      </c>
      <c r="F46" s="99">
        <f t="shared" si="2"/>
        <v>8.1051395674733934E-2</v>
      </c>
      <c r="G46" s="126"/>
    </row>
    <row r="47" spans="1:7" s="49" customFormat="1" ht="12.75" customHeight="1">
      <c r="A47" s="33" t="s">
        <v>30</v>
      </c>
      <c r="B47" s="96">
        <v>36783</v>
      </c>
      <c r="C47" s="96">
        <v>34401</v>
      </c>
      <c r="D47" s="100">
        <f t="shared" si="3"/>
        <v>0.93524182366854258</v>
      </c>
      <c r="E47" s="96">
        <v>2382</v>
      </c>
      <c r="F47" s="99">
        <f t="shared" si="2"/>
        <v>6.4758176331457473E-2</v>
      </c>
      <c r="G47" s="126"/>
    </row>
    <row r="48" spans="1:7" s="49" customFormat="1" ht="12.75" customHeight="1">
      <c r="A48" s="33" t="s">
        <v>31</v>
      </c>
      <c r="B48" s="96">
        <v>8205</v>
      </c>
      <c r="C48" s="96">
        <v>7856</v>
      </c>
      <c r="D48" s="100">
        <f t="shared" si="3"/>
        <v>0.95746496039000606</v>
      </c>
      <c r="E48" s="96">
        <v>349</v>
      </c>
      <c r="F48" s="99">
        <f t="shared" si="2"/>
        <v>4.2535039609993906E-2</v>
      </c>
      <c r="G48" s="126"/>
    </row>
    <row r="49" spans="1:7" s="49" customFormat="1" ht="12.75" customHeight="1" thickBot="1">
      <c r="A49" s="107" t="s">
        <v>32</v>
      </c>
      <c r="B49" s="101">
        <v>4179</v>
      </c>
      <c r="C49" s="101">
        <v>4052</v>
      </c>
      <c r="D49" s="108">
        <f t="shared" si="3"/>
        <v>0.96960995453457766</v>
      </c>
      <c r="E49" s="101">
        <v>127</v>
      </c>
      <c r="F49" s="102">
        <f t="shared" si="2"/>
        <v>3.0390045465422351E-2</v>
      </c>
      <c r="G49" s="126"/>
    </row>
    <row r="50" spans="1:7" s="125" customFormat="1" ht="12.75" customHeight="1">
      <c r="A50" s="22"/>
      <c r="B50" s="127" t="s">
        <v>26</v>
      </c>
      <c r="C50" s="128"/>
      <c r="D50" s="128"/>
      <c r="E50" s="128"/>
      <c r="F50" s="128"/>
      <c r="G50" s="126"/>
    </row>
    <row r="51" spans="1:7" s="125" customFormat="1" ht="12.75" customHeight="1">
      <c r="A51" s="22"/>
      <c r="B51" s="13" t="s">
        <v>27</v>
      </c>
      <c r="C51" s="78"/>
      <c r="D51" s="78"/>
      <c r="E51" s="78"/>
      <c r="F51" s="78"/>
      <c r="G51" s="126"/>
    </row>
    <row r="52" spans="1:7" s="49" customFormat="1" ht="12.75" customHeight="1">
      <c r="A52" s="22"/>
      <c r="B52" s="86"/>
      <c r="C52" s="86"/>
      <c r="D52" s="87"/>
      <c r="E52" s="86"/>
      <c r="F52" s="87"/>
      <c r="G52" s="126"/>
    </row>
    <row r="53" spans="1:7" s="124" customFormat="1" ht="12.75" customHeight="1">
      <c r="A53" s="27" t="s">
        <v>6</v>
      </c>
      <c r="B53" s="109">
        <v>21574566</v>
      </c>
      <c r="C53" s="109">
        <v>4893226</v>
      </c>
      <c r="D53" s="93">
        <f>C53/B53</f>
        <v>0.22680530398618448</v>
      </c>
      <c r="E53" s="109">
        <v>16467241</v>
      </c>
      <c r="F53" s="93">
        <f>E53/B53</f>
        <v>0.76327102014473891</v>
      </c>
      <c r="G53" s="126"/>
    </row>
    <row r="54" spans="1:7" s="49" customFormat="1" ht="12.75" customHeight="1">
      <c r="A54" s="30" t="s">
        <v>7</v>
      </c>
      <c r="B54" s="110">
        <v>192863</v>
      </c>
      <c r="C54" s="122" t="s">
        <v>34</v>
      </c>
      <c r="D54" s="99"/>
      <c r="E54" s="122" t="s">
        <v>34</v>
      </c>
      <c r="F54" s="93"/>
      <c r="G54" s="129"/>
    </row>
    <row r="55" spans="1:7" s="49" customFormat="1" ht="12.75" customHeight="1">
      <c r="A55" s="30" t="s">
        <v>8</v>
      </c>
      <c r="B55" s="110">
        <v>1174766</v>
      </c>
      <c r="C55" s="110">
        <v>36092</v>
      </c>
      <c r="D55" s="99">
        <f>C55/B55</f>
        <v>3.0722714140518196E-2</v>
      </c>
      <c r="E55" s="110">
        <v>1134653</v>
      </c>
      <c r="F55" s="99">
        <f t="shared" ref="F55:F72" si="4">E55/B55</f>
        <v>0.96585447655107481</v>
      </c>
    </row>
    <row r="56" spans="1:7" s="49" customFormat="1" ht="12.75" customHeight="1">
      <c r="A56" s="30" t="s">
        <v>9</v>
      </c>
      <c r="B56" s="110">
        <v>2489605</v>
      </c>
      <c r="C56" s="110">
        <v>69498</v>
      </c>
      <c r="D56" s="99">
        <f t="shared" ref="D56:D72" si="5">C56/B56</f>
        <v>2.7915271699727465E-2</v>
      </c>
      <c r="E56" s="110">
        <v>2416086</v>
      </c>
      <c r="F56" s="99">
        <f t="shared" si="4"/>
        <v>0.97046961264939624</v>
      </c>
    </row>
    <row r="57" spans="1:7" s="49" customFormat="1" ht="12.75" customHeight="1">
      <c r="A57" s="30" t="s">
        <v>10</v>
      </c>
      <c r="B57" s="110">
        <v>3151023</v>
      </c>
      <c r="C57" s="110">
        <v>130682</v>
      </c>
      <c r="D57" s="99">
        <f t="shared" si="5"/>
        <v>4.1472880394716256E-2</v>
      </c>
      <c r="E57" s="110">
        <v>3018068</v>
      </c>
      <c r="F57" s="99">
        <f t="shared" si="4"/>
        <v>0.95780576657168159</v>
      </c>
    </row>
    <row r="58" spans="1:7" s="49" customFormat="1" ht="12.75" customHeight="1">
      <c r="A58" s="30" t="s">
        <v>11</v>
      </c>
      <c r="B58" s="110">
        <v>3013000</v>
      </c>
      <c r="C58" s="110">
        <v>202994</v>
      </c>
      <c r="D58" s="99">
        <f t="shared" si="5"/>
        <v>6.7372718221042155E-2</v>
      </c>
      <c r="E58" s="110">
        <v>2809048</v>
      </c>
      <c r="F58" s="99">
        <f t="shared" si="4"/>
        <v>0.93230932625290408</v>
      </c>
    </row>
    <row r="59" spans="1:7" s="49" customFormat="1" ht="12.75" customHeight="1">
      <c r="A59" s="30" t="s">
        <v>12</v>
      </c>
      <c r="B59" s="110">
        <v>2778561</v>
      </c>
      <c r="C59" s="110">
        <v>380381</v>
      </c>
      <c r="D59" s="99">
        <f t="shared" si="5"/>
        <v>0.13689856008199927</v>
      </c>
      <c r="E59" s="110">
        <v>2398180</v>
      </c>
      <c r="F59" s="99">
        <f t="shared" si="4"/>
        <v>0.8631014399180007</v>
      </c>
    </row>
    <row r="60" spans="1:7" s="49" customFormat="1" ht="12.75" customHeight="1">
      <c r="A60" s="30" t="s">
        <v>13</v>
      </c>
      <c r="B60" s="110">
        <v>2010593</v>
      </c>
      <c r="C60" s="110">
        <v>437943</v>
      </c>
      <c r="D60" s="99">
        <f t="shared" si="5"/>
        <v>0.21781782787466186</v>
      </c>
      <c r="E60" s="110">
        <v>1567671</v>
      </c>
      <c r="F60" s="99">
        <f t="shared" si="4"/>
        <v>0.77970578829230974</v>
      </c>
    </row>
    <row r="61" spans="1:7" s="49" customFormat="1" ht="12.75" customHeight="1">
      <c r="A61" s="30" t="s">
        <v>14</v>
      </c>
      <c r="B61" s="110">
        <v>2742285</v>
      </c>
      <c r="C61" s="110">
        <v>996822</v>
      </c>
      <c r="D61" s="99">
        <f t="shared" si="5"/>
        <v>0.36350051143480711</v>
      </c>
      <c r="E61" s="110">
        <v>1741454</v>
      </c>
      <c r="F61" s="99">
        <f t="shared" si="4"/>
        <v>0.63503756903458253</v>
      </c>
    </row>
    <row r="62" spans="1:7" s="49" customFormat="1" ht="12.75" customHeight="1">
      <c r="A62" s="30" t="s">
        <v>15</v>
      </c>
      <c r="B62" s="110">
        <v>1652751</v>
      </c>
      <c r="C62" s="110">
        <v>857178</v>
      </c>
      <c r="D62" s="99">
        <f t="shared" si="5"/>
        <v>0.51863710867517243</v>
      </c>
      <c r="E62" s="110">
        <v>795573</v>
      </c>
      <c r="F62" s="99">
        <f t="shared" si="4"/>
        <v>0.48136289132482751</v>
      </c>
    </row>
    <row r="63" spans="1:7" s="49" customFormat="1" ht="12.75" customHeight="1">
      <c r="A63" s="30" t="s">
        <v>16</v>
      </c>
      <c r="B63" s="110">
        <v>1603486</v>
      </c>
      <c r="C63" s="110">
        <v>1114757</v>
      </c>
      <c r="D63" s="99">
        <f t="shared" si="5"/>
        <v>0.69520843961219492</v>
      </c>
      <c r="E63" s="110">
        <v>488729</v>
      </c>
      <c r="F63" s="99">
        <f t="shared" si="4"/>
        <v>0.30479156038780508</v>
      </c>
    </row>
    <row r="64" spans="1:7" s="49" customFormat="1" ht="12.75" customHeight="1">
      <c r="A64" s="33" t="s">
        <v>17</v>
      </c>
      <c r="B64" s="110">
        <v>429574</v>
      </c>
      <c r="C64" s="110">
        <v>362293</v>
      </c>
      <c r="D64" s="99">
        <f t="shared" si="5"/>
        <v>0.84337739248650989</v>
      </c>
      <c r="E64" s="110">
        <v>66313</v>
      </c>
      <c r="F64" s="99">
        <f t="shared" si="4"/>
        <v>0.15436921228938436</v>
      </c>
    </row>
    <row r="65" spans="1:6" s="49" customFormat="1" ht="12.75" customHeight="1">
      <c r="A65" s="33" t="s">
        <v>18</v>
      </c>
      <c r="B65" s="110">
        <v>260125</v>
      </c>
      <c r="C65" s="110">
        <v>234775</v>
      </c>
      <c r="D65" s="99">
        <f t="shared" si="5"/>
        <v>0.90254685247477173</v>
      </c>
      <c r="E65" s="110">
        <v>25350</v>
      </c>
      <c r="F65" s="99">
        <f t="shared" si="4"/>
        <v>9.7453147525228254E-2</v>
      </c>
    </row>
    <row r="66" spans="1:6" s="49" customFormat="1" ht="12.75" customHeight="1">
      <c r="A66" s="33" t="s">
        <v>19</v>
      </c>
      <c r="B66" s="110">
        <v>58410</v>
      </c>
      <c r="C66" s="110">
        <v>53760</v>
      </c>
      <c r="D66" s="99">
        <f t="shared" si="5"/>
        <v>0.92039034411915766</v>
      </c>
      <c r="E66" s="110">
        <v>4650</v>
      </c>
      <c r="F66" s="99">
        <f t="shared" si="4"/>
        <v>7.9609655880842317E-2</v>
      </c>
    </row>
    <row r="67" spans="1:6" s="49" customFormat="1" ht="12.75" customHeight="1">
      <c r="A67" s="33" t="s">
        <v>20</v>
      </c>
      <c r="B67" s="110">
        <v>10519</v>
      </c>
      <c r="C67" s="110">
        <v>9622</v>
      </c>
      <c r="D67" s="100">
        <f t="shared" si="5"/>
        <v>0.91472573438539784</v>
      </c>
      <c r="E67" s="110">
        <v>897</v>
      </c>
      <c r="F67" s="99">
        <f t="shared" si="4"/>
        <v>8.5274265614602149E-2</v>
      </c>
    </row>
    <row r="68" spans="1:6" s="49" customFormat="1" ht="12.75" customHeight="1">
      <c r="A68" s="33" t="s">
        <v>28</v>
      </c>
      <c r="B68" s="110">
        <v>2899</v>
      </c>
      <c r="C68" s="110">
        <v>2566</v>
      </c>
      <c r="D68" s="100">
        <f t="shared" si="5"/>
        <v>0.88513280441531561</v>
      </c>
      <c r="E68" s="110">
        <v>325</v>
      </c>
      <c r="F68" s="99">
        <f t="shared" si="4"/>
        <v>0.11210762331838565</v>
      </c>
    </row>
    <row r="69" spans="1:6" s="49" customFormat="1" ht="12.75" customHeight="1">
      <c r="A69" s="33" t="s">
        <v>29</v>
      </c>
      <c r="B69" s="110">
        <v>1204</v>
      </c>
      <c r="C69" s="110">
        <v>1111</v>
      </c>
      <c r="D69" s="100">
        <f t="shared" si="5"/>
        <v>0.9227574750830565</v>
      </c>
      <c r="E69" s="110">
        <v>93</v>
      </c>
      <c r="F69" s="99">
        <f t="shared" si="4"/>
        <v>7.7242524916943528E-2</v>
      </c>
    </row>
    <row r="70" spans="1:6" s="49" customFormat="1" ht="12.75" customHeight="1">
      <c r="A70" s="33" t="s">
        <v>30</v>
      </c>
      <c r="B70" s="110">
        <v>1960</v>
      </c>
      <c r="C70" s="110">
        <v>1846</v>
      </c>
      <c r="D70" s="100">
        <f t="shared" si="5"/>
        <v>0.94183673469387752</v>
      </c>
      <c r="E70" s="110">
        <v>114</v>
      </c>
      <c r="F70" s="99">
        <f t="shared" si="4"/>
        <v>5.8163265306122446E-2</v>
      </c>
    </row>
    <row r="71" spans="1:6" s="49" customFormat="1" ht="12.75" customHeight="1">
      <c r="A71" s="33" t="s">
        <v>31</v>
      </c>
      <c r="B71" s="110">
        <v>551</v>
      </c>
      <c r="C71" s="110">
        <v>526</v>
      </c>
      <c r="D71" s="100">
        <f t="shared" si="5"/>
        <v>0.95462794918330307</v>
      </c>
      <c r="E71" s="110">
        <v>25</v>
      </c>
      <c r="F71" s="99">
        <f t="shared" si="4"/>
        <v>4.5372050816696916E-2</v>
      </c>
    </row>
    <row r="72" spans="1:6" s="49" customFormat="1" ht="12.75" customHeight="1" thickBot="1">
      <c r="A72" s="107" t="s">
        <v>32</v>
      </c>
      <c r="B72" s="119">
        <v>391</v>
      </c>
      <c r="C72" s="119">
        <v>381</v>
      </c>
      <c r="D72" s="108">
        <f t="shared" si="5"/>
        <v>0.97442455242966752</v>
      </c>
      <c r="E72" s="119">
        <v>10</v>
      </c>
      <c r="F72" s="102">
        <f t="shared" si="4"/>
        <v>2.557544757033248E-2</v>
      </c>
    </row>
    <row r="73" spans="1:6" s="125" customFormat="1" ht="12.75" customHeight="1">
      <c r="A73" s="22"/>
      <c r="B73" s="13" t="s">
        <v>22</v>
      </c>
      <c r="C73" s="78"/>
      <c r="D73" s="78"/>
      <c r="E73" s="78"/>
      <c r="F73" s="78"/>
    </row>
    <row r="74" spans="1:6" s="49" customFormat="1" ht="12.75" customHeight="1">
      <c r="A74" s="22"/>
      <c r="B74" s="86"/>
      <c r="C74" s="86"/>
      <c r="D74" s="87"/>
      <c r="E74" s="86"/>
      <c r="F74" s="87"/>
    </row>
    <row r="75" spans="1:6" s="124" customFormat="1" ht="12.75" customHeight="1">
      <c r="A75" s="27" t="s">
        <v>6</v>
      </c>
      <c r="B75" s="109">
        <v>57199788</v>
      </c>
      <c r="C75" s="109">
        <v>12071010</v>
      </c>
      <c r="D75" s="93">
        <f>C75/B75</f>
        <v>0.21103242550479384</v>
      </c>
      <c r="E75" s="109">
        <v>44128991</v>
      </c>
      <c r="F75" s="93">
        <f>E75/B75</f>
        <v>0.7714887160071292</v>
      </c>
    </row>
    <row r="76" spans="1:6" s="49" customFormat="1" ht="12.75" customHeight="1">
      <c r="A76" s="30" t="s">
        <v>7</v>
      </c>
      <c r="B76" s="110">
        <v>999779</v>
      </c>
      <c r="C76" s="122" t="s">
        <v>34</v>
      </c>
      <c r="D76" s="99"/>
      <c r="E76" s="122" t="s">
        <v>34</v>
      </c>
      <c r="F76" s="93"/>
    </row>
    <row r="77" spans="1:6" s="49" customFormat="1" ht="12.75" customHeight="1">
      <c r="A77" s="30" t="s">
        <v>8</v>
      </c>
      <c r="B77" s="110">
        <v>9936868</v>
      </c>
      <c r="C77" s="110">
        <v>170014</v>
      </c>
      <c r="D77" s="99">
        <f>C77/B77</f>
        <v>1.7109415159786766E-2</v>
      </c>
      <c r="E77" s="110">
        <v>9766854</v>
      </c>
      <c r="F77" s="99">
        <f t="shared" ref="F77:F94" si="6">E77/B77</f>
        <v>0.98289058484021319</v>
      </c>
    </row>
    <row r="78" spans="1:6" s="49" customFormat="1" ht="12.75" customHeight="1">
      <c r="A78" s="30" t="s">
        <v>9</v>
      </c>
      <c r="B78" s="110">
        <v>8572106</v>
      </c>
      <c r="C78" s="110">
        <v>343779</v>
      </c>
      <c r="D78" s="99">
        <f t="shared" ref="D78:D94" si="7">C78/B78</f>
        <v>4.0104380417134364E-2</v>
      </c>
      <c r="E78" s="110">
        <v>8228327</v>
      </c>
      <c r="F78" s="99">
        <f t="shared" si="6"/>
        <v>0.95989561958286562</v>
      </c>
    </row>
    <row r="79" spans="1:6" s="49" customFormat="1" ht="12.75" customHeight="1">
      <c r="A79" s="30" t="s">
        <v>10</v>
      </c>
      <c r="B79" s="110">
        <v>6879872</v>
      </c>
      <c r="C79" s="110">
        <v>630198</v>
      </c>
      <c r="D79" s="99">
        <f t="shared" si="7"/>
        <v>9.1600250702338654E-2</v>
      </c>
      <c r="E79" s="110">
        <v>6249673</v>
      </c>
      <c r="F79" s="99">
        <f t="shared" si="6"/>
        <v>0.90839960394611996</v>
      </c>
    </row>
    <row r="80" spans="1:6" s="49" customFormat="1" ht="12.75" customHeight="1">
      <c r="A80" s="30" t="s">
        <v>11</v>
      </c>
      <c r="B80" s="110">
        <v>5703594</v>
      </c>
      <c r="C80" s="110">
        <v>702645</v>
      </c>
      <c r="D80" s="99">
        <f t="shared" si="7"/>
        <v>0.12319337596610137</v>
      </c>
      <c r="E80" s="110">
        <v>5000949</v>
      </c>
      <c r="F80" s="99">
        <f t="shared" si="6"/>
        <v>0.87680662403389864</v>
      </c>
    </row>
    <row r="81" spans="1:6" s="49" customFormat="1" ht="12.75" customHeight="1">
      <c r="A81" s="30" t="s">
        <v>12</v>
      </c>
      <c r="B81" s="110">
        <v>4600973</v>
      </c>
      <c r="C81" s="110">
        <v>782464</v>
      </c>
      <c r="D81" s="99">
        <f t="shared" si="7"/>
        <v>0.1700648971424088</v>
      </c>
      <c r="E81" s="110">
        <v>3818509</v>
      </c>
      <c r="F81" s="99">
        <f t="shared" si="6"/>
        <v>0.8299351028575912</v>
      </c>
    </row>
    <row r="82" spans="1:6" s="49" customFormat="1" ht="12.75" customHeight="1">
      <c r="A82" s="30" t="s">
        <v>13</v>
      </c>
      <c r="B82" s="110">
        <v>4021878</v>
      </c>
      <c r="C82" s="110">
        <v>921801</v>
      </c>
      <c r="D82" s="99">
        <f t="shared" si="7"/>
        <v>0.22919665887428708</v>
      </c>
      <c r="E82" s="110">
        <v>3100077</v>
      </c>
      <c r="F82" s="99">
        <f t="shared" si="6"/>
        <v>0.77080334112571292</v>
      </c>
    </row>
    <row r="83" spans="1:6" s="49" customFormat="1" ht="12.75" customHeight="1">
      <c r="A83" s="30" t="s">
        <v>14</v>
      </c>
      <c r="B83" s="110">
        <v>6166815</v>
      </c>
      <c r="C83" s="110">
        <v>2006439</v>
      </c>
      <c r="D83" s="99">
        <f t="shared" si="7"/>
        <v>0.3253606602435779</v>
      </c>
      <c r="E83" s="110">
        <v>4160376</v>
      </c>
      <c r="F83" s="99">
        <f t="shared" si="6"/>
        <v>0.6746393397564221</v>
      </c>
    </row>
    <row r="84" spans="1:6" ht="12.75" customHeight="1">
      <c r="A84" s="130" t="s">
        <v>15</v>
      </c>
      <c r="B84" s="131">
        <v>3729736</v>
      </c>
      <c r="C84" s="131">
        <v>1752024</v>
      </c>
      <c r="D84" s="132">
        <f t="shared" si="7"/>
        <v>0.46974477550153682</v>
      </c>
      <c r="E84" s="131">
        <v>1977711</v>
      </c>
      <c r="F84" s="132">
        <f t="shared" si="6"/>
        <v>0.53025495638297193</v>
      </c>
    </row>
    <row r="85" spans="1:6" ht="12.75" customHeight="1">
      <c r="A85" s="130" t="s">
        <v>16</v>
      </c>
      <c r="B85" s="131">
        <v>4104385</v>
      </c>
      <c r="C85" s="131">
        <v>2658539</v>
      </c>
      <c r="D85" s="132">
        <f t="shared" si="7"/>
        <v>0.64773138972099353</v>
      </c>
      <c r="E85" s="131">
        <v>1445846</v>
      </c>
      <c r="F85" s="132">
        <f t="shared" si="6"/>
        <v>0.35226861027900647</v>
      </c>
    </row>
    <row r="86" spans="1:6" ht="12.75" customHeight="1">
      <c r="A86" s="133" t="s">
        <v>17</v>
      </c>
      <c r="B86" s="131">
        <v>1249036</v>
      </c>
      <c r="C86" s="131">
        <v>1026135</v>
      </c>
      <c r="D86" s="132">
        <f t="shared" si="7"/>
        <v>0.82154157286099039</v>
      </c>
      <c r="E86" s="131">
        <v>222901</v>
      </c>
      <c r="F86" s="132">
        <f t="shared" si="6"/>
        <v>0.17845842713900961</v>
      </c>
    </row>
    <row r="87" spans="1:6" ht="12.75" customHeight="1">
      <c r="A87" s="133" t="s">
        <v>18</v>
      </c>
      <c r="B87" s="131">
        <v>963129</v>
      </c>
      <c r="C87" s="131">
        <v>839613</v>
      </c>
      <c r="D87" s="132">
        <f t="shared" si="7"/>
        <v>0.87175549692720289</v>
      </c>
      <c r="E87" s="131">
        <v>123515</v>
      </c>
      <c r="F87" s="132">
        <f t="shared" si="6"/>
        <v>0.12824346479028251</v>
      </c>
    </row>
    <row r="88" spans="1:6" ht="12.75" customHeight="1">
      <c r="A88" s="133" t="s">
        <v>19</v>
      </c>
      <c r="B88" s="131">
        <v>213722</v>
      </c>
      <c r="C88" s="131">
        <v>187013</v>
      </c>
      <c r="D88" s="132">
        <f t="shared" si="7"/>
        <v>0.87502924359682199</v>
      </c>
      <c r="E88" s="131">
        <v>26709</v>
      </c>
      <c r="F88" s="132">
        <f t="shared" si="6"/>
        <v>0.12497075640317797</v>
      </c>
    </row>
    <row r="89" spans="1:6" ht="12.75" customHeight="1">
      <c r="A89" s="133" t="s">
        <v>20</v>
      </c>
      <c r="B89" s="131">
        <v>36843</v>
      </c>
      <c r="C89" s="131">
        <v>31323</v>
      </c>
      <c r="D89" s="134">
        <f t="shared" si="7"/>
        <v>0.85017506717694002</v>
      </c>
      <c r="E89" s="131">
        <v>5519</v>
      </c>
      <c r="F89" s="132">
        <f t="shared" si="6"/>
        <v>0.14979779062508483</v>
      </c>
    </row>
    <row r="90" spans="1:6" ht="12.75" customHeight="1">
      <c r="A90" s="133" t="s">
        <v>28</v>
      </c>
      <c r="B90" s="131">
        <v>9873</v>
      </c>
      <c r="C90" s="131">
        <v>8724</v>
      </c>
      <c r="D90" s="134">
        <f t="shared" si="7"/>
        <v>0.88362199939228203</v>
      </c>
      <c r="E90" s="131">
        <v>1141</v>
      </c>
      <c r="F90" s="132">
        <f t="shared" si="6"/>
        <v>0.11556770991593233</v>
      </c>
    </row>
    <row r="91" spans="1:6" ht="12.75" customHeight="1">
      <c r="A91" s="133" t="s">
        <v>29</v>
      </c>
      <c r="B91" s="131">
        <v>3709</v>
      </c>
      <c r="C91" s="131">
        <v>3343</v>
      </c>
      <c r="D91" s="134">
        <f t="shared" si="7"/>
        <v>0.90132111081153954</v>
      </c>
      <c r="E91" s="131">
        <v>366</v>
      </c>
      <c r="F91" s="132">
        <f t="shared" si="6"/>
        <v>9.8678889188460503E-2</v>
      </c>
    </row>
    <row r="92" spans="1:6" ht="12.75" customHeight="1">
      <c r="A92" s="133" t="s">
        <v>30</v>
      </c>
      <c r="B92" s="131">
        <v>5463</v>
      </c>
      <c r="C92" s="131">
        <v>5053</v>
      </c>
      <c r="D92" s="134">
        <f t="shared" si="7"/>
        <v>0.92494966135822809</v>
      </c>
      <c r="E92" s="131">
        <v>409</v>
      </c>
      <c r="F92" s="132">
        <f t="shared" si="6"/>
        <v>7.4867289035328577E-2</v>
      </c>
    </row>
    <row r="93" spans="1:6" ht="12.75" customHeight="1">
      <c r="A93" s="133" t="s">
        <v>31</v>
      </c>
      <c r="B93" s="131">
        <v>1270</v>
      </c>
      <c r="C93" s="131">
        <v>1195</v>
      </c>
      <c r="D93" s="134">
        <f t="shared" si="7"/>
        <v>0.94094488188976377</v>
      </c>
      <c r="E93" s="131">
        <v>75</v>
      </c>
      <c r="F93" s="132">
        <f t="shared" si="6"/>
        <v>5.905511811023622E-2</v>
      </c>
    </row>
    <row r="94" spans="1:6" ht="12.75" customHeight="1" thickBot="1">
      <c r="A94" s="135" t="s">
        <v>32</v>
      </c>
      <c r="B94" s="136">
        <v>739</v>
      </c>
      <c r="C94" s="136">
        <v>706</v>
      </c>
      <c r="D94" s="137">
        <f t="shared" si="7"/>
        <v>0.95534506089309879</v>
      </c>
      <c r="E94" s="136">
        <v>33</v>
      </c>
      <c r="F94" s="138">
        <f t="shared" si="6"/>
        <v>4.4654939106901215E-2</v>
      </c>
    </row>
    <row r="95" spans="1:6" ht="12.75" customHeight="1">
      <c r="A95" s="133"/>
      <c r="B95" s="139"/>
      <c r="C95" s="139"/>
      <c r="D95" s="140"/>
      <c r="E95" s="141"/>
      <c r="F95" s="140"/>
    </row>
    <row r="96" spans="1:6" ht="12.75" customHeight="1">
      <c r="A96" s="142" t="s">
        <v>23</v>
      </c>
    </row>
    <row r="97" spans="1:6" ht="12.75" customHeight="1">
      <c r="A97" s="142" t="s">
        <v>35</v>
      </c>
    </row>
    <row r="98" spans="1:6" ht="12.75" customHeight="1">
      <c r="A98" s="143" t="s">
        <v>36</v>
      </c>
    </row>
    <row r="99" spans="1:6" ht="12.6" customHeight="1">
      <c r="F99" s="7"/>
    </row>
    <row r="100" spans="1:6" ht="12.6" customHeight="1">
      <c r="F100" s="7"/>
    </row>
    <row r="101" spans="1:6" ht="12.6" customHeight="1"/>
    <row r="102" spans="1:6" ht="12.6" customHeight="1"/>
    <row r="103" spans="1:6" ht="12.6" customHeight="1"/>
  </sheetData>
  <pageMargins left="0.7" right="0.7" top="0.75" bottom="0.75" header="0.3" footer="0.3"/>
  <pageSetup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103"/>
  <sheetViews>
    <sheetView showGridLines="0" workbookViewId="0">
      <selection sqref="A1:IV65536"/>
    </sheetView>
  </sheetViews>
  <sheetFormatPr defaultRowHeight="12.75"/>
  <cols>
    <col min="1" max="1" width="31.140625" style="123" customWidth="1"/>
    <col min="2" max="2" width="16.85546875" style="7" bestFit="1" customWidth="1"/>
    <col min="3" max="3" width="17" style="7" bestFit="1" customWidth="1"/>
    <col min="4" max="4" width="10.85546875" style="7" customWidth="1"/>
    <col min="5" max="5" width="17.28515625" style="7" bestFit="1" customWidth="1"/>
    <col min="6" max="6" width="12.42578125" style="123" customWidth="1"/>
    <col min="7" max="16384" width="9.140625" style="123"/>
  </cols>
  <sheetData>
    <row r="1" spans="1:6" ht="12.75" customHeight="1">
      <c r="A1" s="3" t="s">
        <v>37</v>
      </c>
      <c r="B1" s="4"/>
      <c r="C1" s="4"/>
      <c r="D1" s="4"/>
      <c r="E1" s="4"/>
      <c r="F1" s="4"/>
    </row>
    <row r="2" spans="1:6" s="6" customFormat="1" ht="12.75" customHeight="1" thickBot="1">
      <c r="B2" s="7"/>
      <c r="C2" s="7"/>
      <c r="D2" s="7"/>
      <c r="E2" s="7"/>
    </row>
    <row r="3" spans="1:6" s="22" customFormat="1" ht="12.75" customHeight="1" thickTop="1">
      <c r="A3" s="8"/>
      <c r="B3" s="9" t="s">
        <v>0</v>
      </c>
      <c r="C3" s="10"/>
      <c r="D3" s="10"/>
      <c r="E3" s="10"/>
      <c r="F3" s="10"/>
    </row>
    <row r="4" spans="1:6" s="49" customFormat="1" ht="12.75" customHeight="1">
      <c r="A4" s="11" t="s">
        <v>1</v>
      </c>
      <c r="B4" s="12"/>
      <c r="C4" s="13" t="s">
        <v>25</v>
      </c>
      <c r="D4" s="13"/>
      <c r="E4" s="14" t="s">
        <v>2</v>
      </c>
      <c r="F4" s="15"/>
    </row>
    <row r="5" spans="1:6" s="49" customFormat="1" ht="12.75" customHeight="1">
      <c r="A5" s="16" t="s">
        <v>3</v>
      </c>
      <c r="B5" s="12" t="s">
        <v>4</v>
      </c>
      <c r="C5" s="12" t="s">
        <v>4</v>
      </c>
      <c r="D5" s="12"/>
      <c r="E5" s="12" t="s">
        <v>4</v>
      </c>
      <c r="F5" s="83"/>
    </row>
    <row r="6" spans="1:6" s="49" customFormat="1" ht="12.75" customHeight="1">
      <c r="A6" s="17"/>
      <c r="B6" s="18" t="s">
        <v>5</v>
      </c>
      <c r="C6" s="19" t="s">
        <v>5</v>
      </c>
      <c r="D6" s="20" t="s">
        <v>24</v>
      </c>
      <c r="E6" s="19" t="s">
        <v>5</v>
      </c>
      <c r="F6" s="20" t="s">
        <v>24</v>
      </c>
    </row>
    <row r="7" spans="1:6" s="49" customFormat="1" ht="12.75" customHeight="1">
      <c r="A7" s="22"/>
      <c r="B7" s="86"/>
      <c r="C7" s="86"/>
      <c r="D7" s="87"/>
      <c r="E7" s="86"/>
      <c r="F7" s="87"/>
    </row>
    <row r="8" spans="1:6" s="124" customFormat="1" ht="12.75" customHeight="1">
      <c r="A8" s="27" t="s">
        <v>6</v>
      </c>
      <c r="B8" s="91">
        <v>130255237</v>
      </c>
      <c r="C8" s="92">
        <v>44562308</v>
      </c>
      <c r="D8" s="93">
        <f>C8/B8</f>
        <v>0.34211528861599633</v>
      </c>
      <c r="E8" s="92">
        <v>84238233</v>
      </c>
      <c r="F8" s="93">
        <f>E8/B8</f>
        <v>0.6467166690579973</v>
      </c>
    </row>
    <row r="9" spans="1:6" s="49" customFormat="1" ht="12.75" customHeight="1">
      <c r="A9" s="30" t="s">
        <v>7</v>
      </c>
      <c r="B9" s="95">
        <v>1438187</v>
      </c>
      <c r="C9" s="144" t="s">
        <v>34</v>
      </c>
      <c r="D9" s="99"/>
      <c r="E9" s="96" t="s">
        <v>34</v>
      </c>
      <c r="F9" s="93"/>
    </row>
    <row r="10" spans="1:6" s="49" customFormat="1" ht="12.75" customHeight="1">
      <c r="A10" s="30" t="s">
        <v>8</v>
      </c>
      <c r="B10" s="95">
        <v>12592044</v>
      </c>
      <c r="C10" s="96">
        <v>271231</v>
      </c>
      <c r="D10" s="99">
        <f>C10/B10</f>
        <v>2.1539870731074318E-2</v>
      </c>
      <c r="E10" s="96">
        <v>12318577</v>
      </c>
      <c r="F10" s="99">
        <f t="shared" ref="F10:F27" si="0">E10/B10</f>
        <v>0.97828255682715215</v>
      </c>
    </row>
    <row r="11" spans="1:6" s="49" customFormat="1" ht="12.75" customHeight="1">
      <c r="A11" s="30" t="s">
        <v>9</v>
      </c>
      <c r="B11" s="95">
        <v>12354102</v>
      </c>
      <c r="C11" s="96">
        <v>536933</v>
      </c>
      <c r="D11" s="99">
        <f t="shared" ref="D11:D27" si="1">C11/B11</f>
        <v>4.3461920583139108E-2</v>
      </c>
      <c r="E11" s="96">
        <v>11817169</v>
      </c>
      <c r="F11" s="99">
        <f t="shared" si="0"/>
        <v>0.95653807941686086</v>
      </c>
    </row>
    <row r="12" spans="1:6" s="49" customFormat="1" ht="12.75" customHeight="1">
      <c r="A12" s="30" t="s">
        <v>10</v>
      </c>
      <c r="B12" s="95">
        <v>11903188</v>
      </c>
      <c r="C12" s="96">
        <v>962254</v>
      </c>
      <c r="D12" s="99">
        <f t="shared" si="1"/>
        <v>8.084002369785305E-2</v>
      </c>
      <c r="E12" s="96">
        <v>10937945</v>
      </c>
      <c r="F12" s="99">
        <f t="shared" si="0"/>
        <v>0.91890886710350206</v>
      </c>
    </row>
    <row r="13" spans="1:6" s="49" customFormat="1" ht="12.75" customHeight="1">
      <c r="A13" s="30" t="s">
        <v>11</v>
      </c>
      <c r="B13" s="95">
        <v>11476963</v>
      </c>
      <c r="C13" s="96">
        <v>1323606</v>
      </c>
      <c r="D13" s="99">
        <f t="shared" si="1"/>
        <v>0.11532719936450087</v>
      </c>
      <c r="E13" s="96">
        <v>10149233</v>
      </c>
      <c r="F13" s="99">
        <f t="shared" si="0"/>
        <v>0.88431347212672895</v>
      </c>
    </row>
    <row r="14" spans="1:6" s="49" customFormat="1" ht="12.75" customHeight="1">
      <c r="A14" s="30" t="s">
        <v>12</v>
      </c>
      <c r="B14" s="95">
        <v>9971372</v>
      </c>
      <c r="C14" s="96">
        <v>1609441</v>
      </c>
      <c r="D14" s="99">
        <f t="shared" si="1"/>
        <v>0.16140617359376422</v>
      </c>
      <c r="E14" s="96">
        <v>8358957</v>
      </c>
      <c r="F14" s="99">
        <f t="shared" si="0"/>
        <v>0.83829557256513954</v>
      </c>
    </row>
    <row r="15" spans="1:6" s="49" customFormat="1" ht="12.75" customHeight="1">
      <c r="A15" s="30" t="s">
        <v>13</v>
      </c>
      <c r="B15" s="95">
        <v>8563035</v>
      </c>
      <c r="C15" s="96">
        <v>1899725</v>
      </c>
      <c r="D15" s="99">
        <f t="shared" si="1"/>
        <v>0.2218518317395643</v>
      </c>
      <c r="E15" s="96">
        <v>6661297</v>
      </c>
      <c r="F15" s="99">
        <f t="shared" si="0"/>
        <v>0.77791308805814763</v>
      </c>
    </row>
    <row r="16" spans="1:6" s="49" customFormat="1" ht="12.75" customHeight="1">
      <c r="A16" s="30" t="s">
        <v>14</v>
      </c>
      <c r="B16" s="95">
        <v>13843640</v>
      </c>
      <c r="C16" s="96">
        <v>4521917</v>
      </c>
      <c r="D16" s="99">
        <f t="shared" si="1"/>
        <v>0.32664219815019752</v>
      </c>
      <c r="E16" s="96">
        <v>9319709</v>
      </c>
      <c r="F16" s="99">
        <f t="shared" si="0"/>
        <v>0.67321231988118735</v>
      </c>
    </row>
    <row r="17" spans="1:6" s="49" customFormat="1" ht="12.75" customHeight="1">
      <c r="A17" s="30" t="s">
        <v>15</v>
      </c>
      <c r="B17" s="95">
        <v>10612617</v>
      </c>
      <c r="C17" s="96">
        <v>4761828</v>
      </c>
      <c r="D17" s="99">
        <f t="shared" si="1"/>
        <v>0.44869498258535101</v>
      </c>
      <c r="E17" s="96">
        <v>5850777</v>
      </c>
      <c r="F17" s="99">
        <f t="shared" si="0"/>
        <v>0.55130388668506547</v>
      </c>
    </row>
    <row r="18" spans="1:6" s="49" customFormat="1" ht="12.75" customHeight="1">
      <c r="A18" s="30" t="s">
        <v>16</v>
      </c>
      <c r="B18" s="95">
        <v>17559778</v>
      </c>
      <c r="C18" s="96">
        <v>11233859</v>
      </c>
      <c r="D18" s="99">
        <f t="shared" si="1"/>
        <v>0.6397494888602806</v>
      </c>
      <c r="E18" s="96">
        <v>6325919</v>
      </c>
      <c r="F18" s="99">
        <f t="shared" si="0"/>
        <v>0.3602505111397194</v>
      </c>
    </row>
    <row r="19" spans="1:6" s="49" customFormat="1" ht="12.75" customHeight="1">
      <c r="A19" s="33" t="s">
        <v>17</v>
      </c>
      <c r="B19" s="95">
        <v>8903894</v>
      </c>
      <c r="C19" s="96">
        <v>7310154</v>
      </c>
      <c r="D19" s="99">
        <f t="shared" si="1"/>
        <v>0.82100640461353203</v>
      </c>
      <c r="E19" s="96">
        <v>1593739</v>
      </c>
      <c r="F19" s="99">
        <f t="shared" si="0"/>
        <v>0.17899348307605639</v>
      </c>
    </row>
    <row r="20" spans="1:6" s="49" customFormat="1" ht="12.75" customHeight="1">
      <c r="A20" s="33" t="s">
        <v>18</v>
      </c>
      <c r="B20" s="95">
        <v>8469199</v>
      </c>
      <c r="C20" s="96">
        <v>7715862</v>
      </c>
      <c r="D20" s="99">
        <f t="shared" si="1"/>
        <v>0.91104979349286752</v>
      </c>
      <c r="E20" s="96">
        <v>753325</v>
      </c>
      <c r="F20" s="99">
        <f t="shared" si="0"/>
        <v>8.8948789608084541E-2</v>
      </c>
    </row>
    <row r="21" spans="1:6" s="49" customFormat="1" ht="12.75" customHeight="1">
      <c r="A21" s="33" t="s">
        <v>19</v>
      </c>
      <c r="B21" s="95">
        <v>2018372</v>
      </c>
      <c r="C21" s="96">
        <v>1910378</v>
      </c>
      <c r="D21" s="99">
        <f t="shared" si="1"/>
        <v>0.94649450150913705</v>
      </c>
      <c r="E21" s="96">
        <v>107982</v>
      </c>
      <c r="F21" s="99">
        <f t="shared" si="0"/>
        <v>5.3499553105175852E-2</v>
      </c>
    </row>
    <row r="22" spans="1:6" s="49" customFormat="1" ht="12.75" customHeight="1">
      <c r="A22" s="33" t="s">
        <v>20</v>
      </c>
      <c r="B22" s="95">
        <v>355617</v>
      </c>
      <c r="C22" s="96">
        <v>326597</v>
      </c>
      <c r="D22" s="100">
        <f t="shared" si="1"/>
        <v>0.91839535230318015</v>
      </c>
      <c r="E22" s="96">
        <v>28894</v>
      </c>
      <c r="F22" s="99">
        <f t="shared" si="0"/>
        <v>8.1250333926668292E-2</v>
      </c>
    </row>
    <row r="23" spans="1:6" s="49" customFormat="1" ht="12.75" customHeight="1">
      <c r="A23" s="33" t="s">
        <v>28</v>
      </c>
      <c r="B23" s="95">
        <v>85479</v>
      </c>
      <c r="C23" s="96">
        <v>77997</v>
      </c>
      <c r="D23" s="100">
        <f t="shared" si="1"/>
        <v>0.91246972940722282</v>
      </c>
      <c r="E23" s="96">
        <v>7482</v>
      </c>
      <c r="F23" s="99">
        <f t="shared" si="0"/>
        <v>8.7530270592777168E-2</v>
      </c>
    </row>
    <row r="24" spans="1:6" s="49" customFormat="1" ht="12.75" customHeight="1">
      <c r="A24" s="33" t="s">
        <v>29</v>
      </c>
      <c r="B24" s="95">
        <v>36491</v>
      </c>
      <c r="C24" s="96">
        <v>33462</v>
      </c>
      <c r="D24" s="100">
        <f t="shared" si="1"/>
        <v>0.91699323120769505</v>
      </c>
      <c r="E24" s="96">
        <v>3029</v>
      </c>
      <c r="F24" s="99">
        <f t="shared" si="0"/>
        <v>8.3006768792304952E-2</v>
      </c>
    </row>
    <row r="25" spans="1:6" s="49" customFormat="1" ht="12.75" customHeight="1">
      <c r="A25" s="33" t="s">
        <v>30</v>
      </c>
      <c r="B25" s="95">
        <v>52157</v>
      </c>
      <c r="C25" s="96">
        <v>48754</v>
      </c>
      <c r="D25" s="100">
        <f t="shared" si="1"/>
        <v>0.93475468297639819</v>
      </c>
      <c r="E25" s="96">
        <v>3403</v>
      </c>
      <c r="F25" s="99">
        <f t="shared" si="0"/>
        <v>6.5245317023601812E-2</v>
      </c>
    </row>
    <row r="26" spans="1:6" s="49" customFormat="1" ht="12.75" customHeight="1">
      <c r="A26" s="33" t="s">
        <v>31</v>
      </c>
      <c r="B26" s="95">
        <v>12266</v>
      </c>
      <c r="C26" s="96">
        <v>11673</v>
      </c>
      <c r="D26" s="100">
        <f t="shared" si="1"/>
        <v>0.95165498124898096</v>
      </c>
      <c r="E26" s="96">
        <v>594</v>
      </c>
      <c r="F26" s="99">
        <f t="shared" si="0"/>
        <v>4.8426544920919613E-2</v>
      </c>
    </row>
    <row r="27" spans="1:6" s="49" customFormat="1" ht="12.75" customHeight="1" thickBot="1">
      <c r="A27" s="33" t="s">
        <v>32</v>
      </c>
      <c r="B27" s="95">
        <v>6836</v>
      </c>
      <c r="C27" s="96">
        <v>6634</v>
      </c>
      <c r="D27" s="100">
        <f t="shared" si="1"/>
        <v>0.97045055588063189</v>
      </c>
      <c r="E27" s="96">
        <v>201</v>
      </c>
      <c r="F27" s="99">
        <f t="shared" si="0"/>
        <v>2.9403159742539497E-2</v>
      </c>
    </row>
    <row r="28" spans="1:6" s="49" customFormat="1" ht="12.75" customHeight="1">
      <c r="A28" s="103"/>
      <c r="B28" s="104" t="s">
        <v>21</v>
      </c>
      <c r="C28" s="105"/>
      <c r="D28" s="105"/>
      <c r="E28" s="105"/>
      <c r="F28" s="105"/>
    </row>
    <row r="29" spans="1:6" s="125" customFormat="1" ht="12.75" customHeight="1">
      <c r="A29" s="22"/>
      <c r="B29" s="86"/>
      <c r="C29" s="86"/>
      <c r="D29" s="87"/>
      <c r="E29" s="86"/>
      <c r="F29" s="87"/>
    </row>
    <row r="30" spans="1:6" s="124" customFormat="1" ht="12.75" customHeight="1">
      <c r="A30" s="27" t="s">
        <v>6</v>
      </c>
      <c r="B30" s="92">
        <v>51034384</v>
      </c>
      <c r="C30" s="92">
        <v>28196718</v>
      </c>
      <c r="D30" s="93">
        <f>C30/B30</f>
        <v>0.55250432727864418</v>
      </c>
      <c r="E30" s="92">
        <v>22371245</v>
      </c>
      <c r="F30" s="93">
        <f>E30/B30</f>
        <v>0.43835632463007684</v>
      </c>
    </row>
    <row r="31" spans="1:6" s="49" customFormat="1" ht="12.75" customHeight="1">
      <c r="A31" s="30" t="s">
        <v>7</v>
      </c>
      <c r="B31" s="96">
        <v>466421</v>
      </c>
      <c r="C31" s="96" t="s">
        <v>34</v>
      </c>
      <c r="D31" s="99"/>
      <c r="E31" s="96" t="s">
        <v>34</v>
      </c>
      <c r="F31" s="93"/>
    </row>
    <row r="32" spans="1:6" s="49" customFormat="1" ht="12.75" customHeight="1">
      <c r="A32" s="30" t="s">
        <v>8</v>
      </c>
      <c r="B32" s="96">
        <v>657602</v>
      </c>
      <c r="C32" s="96">
        <v>84611</v>
      </c>
      <c r="D32" s="99">
        <f>C32/B32</f>
        <v>0.12866597121054985</v>
      </c>
      <c r="E32" s="96">
        <v>572992</v>
      </c>
      <c r="F32" s="99">
        <f t="shared" ref="F32:F49" si="2">E32/B32</f>
        <v>0.87133554946609049</v>
      </c>
    </row>
    <row r="33" spans="1:6" s="49" customFormat="1" ht="12.75" customHeight="1">
      <c r="A33" s="30" t="s">
        <v>9</v>
      </c>
      <c r="B33" s="96">
        <v>1304696</v>
      </c>
      <c r="C33" s="96">
        <v>133563</v>
      </c>
      <c r="D33" s="99">
        <f t="shared" ref="D33:D49" si="3">C33/B33</f>
        <v>0.10237097377473373</v>
      </c>
      <c r="E33" s="96">
        <v>1171133</v>
      </c>
      <c r="F33" s="99">
        <f t="shared" si="2"/>
        <v>0.8976290262252663</v>
      </c>
    </row>
    <row r="34" spans="1:6" s="49" customFormat="1" ht="12.75" customHeight="1">
      <c r="A34" s="30" t="s">
        <v>10</v>
      </c>
      <c r="B34" s="96">
        <v>2036838</v>
      </c>
      <c r="C34" s="96">
        <v>234976</v>
      </c>
      <c r="D34" s="99">
        <f t="shared" si="3"/>
        <v>0.1153631265716763</v>
      </c>
      <c r="E34" s="96">
        <v>1801862</v>
      </c>
      <c r="F34" s="99">
        <f t="shared" si="2"/>
        <v>0.88463687342832376</v>
      </c>
    </row>
    <row r="35" spans="1:6" s="49" customFormat="1" ht="12.75" customHeight="1">
      <c r="A35" s="30" t="s">
        <v>11</v>
      </c>
      <c r="B35" s="96">
        <v>2562810</v>
      </c>
      <c r="C35" s="96">
        <v>410201</v>
      </c>
      <c r="D35" s="99">
        <f t="shared" si="3"/>
        <v>0.16005907578010076</v>
      </c>
      <c r="E35" s="96">
        <v>2152609</v>
      </c>
      <c r="F35" s="99">
        <f t="shared" si="2"/>
        <v>0.8399409242198993</v>
      </c>
    </row>
    <row r="36" spans="1:6" s="49" customFormat="1" ht="12.75" customHeight="1">
      <c r="A36" s="30" t="s">
        <v>12</v>
      </c>
      <c r="B36" s="96">
        <v>2615866</v>
      </c>
      <c r="C36" s="96">
        <v>564674</v>
      </c>
      <c r="D36" s="99">
        <f t="shared" si="3"/>
        <v>0.21586503284189634</v>
      </c>
      <c r="E36" s="96">
        <v>2051192</v>
      </c>
      <c r="F36" s="99">
        <f t="shared" si="2"/>
        <v>0.78413496715810371</v>
      </c>
    </row>
    <row r="37" spans="1:6" s="49" customFormat="1" ht="12.75" customHeight="1">
      <c r="A37" s="30" t="s">
        <v>13</v>
      </c>
      <c r="B37" s="96">
        <v>2468412</v>
      </c>
      <c r="C37" s="96">
        <v>613091</v>
      </c>
      <c r="D37" s="99">
        <f t="shared" si="3"/>
        <v>0.24837466354887272</v>
      </c>
      <c r="E37" s="96">
        <v>1855320</v>
      </c>
      <c r="F37" s="99">
        <f t="shared" si="2"/>
        <v>0.75162493133237074</v>
      </c>
    </row>
    <row r="38" spans="1:6" s="49" customFormat="1" ht="12.75" customHeight="1">
      <c r="A38" s="30" t="s">
        <v>14</v>
      </c>
      <c r="B38" s="96">
        <v>5001147</v>
      </c>
      <c r="C38" s="96">
        <v>1650945</v>
      </c>
      <c r="D38" s="99">
        <f t="shared" si="3"/>
        <v>0.33011327201539969</v>
      </c>
      <c r="E38" s="96">
        <v>3350202</v>
      </c>
      <c r="F38" s="99">
        <f t="shared" si="2"/>
        <v>0.66988672798460036</v>
      </c>
    </row>
    <row r="39" spans="1:6" s="49" customFormat="1" ht="12.75" customHeight="1">
      <c r="A39" s="30" t="s">
        <v>15</v>
      </c>
      <c r="B39" s="96">
        <v>5327662</v>
      </c>
      <c r="C39" s="96">
        <v>2246065</v>
      </c>
      <c r="D39" s="99">
        <f t="shared" si="3"/>
        <v>0.42158549097146175</v>
      </c>
      <c r="E39" s="96">
        <v>3081597</v>
      </c>
      <c r="F39" s="99">
        <f t="shared" si="2"/>
        <v>0.57841450902853819</v>
      </c>
    </row>
    <row r="40" spans="1:6" s="49" customFormat="1" ht="12.75" customHeight="1">
      <c r="A40" s="30" t="s">
        <v>16</v>
      </c>
      <c r="B40" s="96">
        <v>11918849</v>
      </c>
      <c r="C40" s="96">
        <v>7577978</v>
      </c>
      <c r="D40" s="99">
        <f t="shared" si="3"/>
        <v>0.63579780228778804</v>
      </c>
      <c r="E40" s="96">
        <v>4340871</v>
      </c>
      <c r="F40" s="99">
        <f t="shared" si="2"/>
        <v>0.36420219771221196</v>
      </c>
    </row>
    <row r="41" spans="1:6" s="49" customFormat="1" ht="12.75" customHeight="1">
      <c r="A41" s="33" t="s">
        <v>17</v>
      </c>
      <c r="B41" s="96">
        <v>7246383</v>
      </c>
      <c r="C41" s="96">
        <v>5969346</v>
      </c>
      <c r="D41" s="99">
        <f t="shared" si="3"/>
        <v>0.823769044501236</v>
      </c>
      <c r="E41" s="96">
        <v>1277038</v>
      </c>
      <c r="F41" s="99">
        <f t="shared" si="2"/>
        <v>0.17623109349864616</v>
      </c>
    </row>
    <row r="42" spans="1:6" s="49" customFormat="1" ht="12.75" customHeight="1">
      <c r="A42" s="33" t="s">
        <v>18</v>
      </c>
      <c r="B42" s="96">
        <v>7230313</v>
      </c>
      <c r="C42" s="96">
        <v>6627646</v>
      </c>
      <c r="D42" s="99">
        <f t="shared" si="3"/>
        <v>0.91664717696177189</v>
      </c>
      <c r="E42" s="96">
        <v>602667</v>
      </c>
      <c r="F42" s="99">
        <f t="shared" si="2"/>
        <v>8.335282303822808E-2</v>
      </c>
    </row>
    <row r="43" spans="1:6" s="49" customFormat="1" ht="12.75" customHeight="1">
      <c r="A43" s="33" t="s">
        <v>19</v>
      </c>
      <c r="B43" s="96">
        <v>1734924</v>
      </c>
      <c r="C43" s="96">
        <v>1654914</v>
      </c>
      <c r="D43" s="99">
        <f t="shared" si="3"/>
        <v>0.95388270610124704</v>
      </c>
      <c r="E43" s="96">
        <v>80010</v>
      </c>
      <c r="F43" s="99">
        <f t="shared" si="2"/>
        <v>4.6117293898752916E-2</v>
      </c>
    </row>
    <row r="44" spans="1:6" s="49" customFormat="1" ht="12.75" customHeight="1">
      <c r="A44" s="33" t="s">
        <v>20</v>
      </c>
      <c r="B44" s="96">
        <v>301226</v>
      </c>
      <c r="C44" s="96">
        <v>279229</v>
      </c>
      <c r="D44" s="100">
        <f t="shared" si="3"/>
        <v>0.92697509511131182</v>
      </c>
      <c r="E44" s="96">
        <v>21997</v>
      </c>
      <c r="F44" s="99">
        <f t="shared" si="2"/>
        <v>7.3024904888688222E-2</v>
      </c>
    </row>
    <row r="45" spans="1:6" s="49" customFormat="1" ht="12.75" customHeight="1">
      <c r="A45" s="33" t="s">
        <v>28</v>
      </c>
      <c r="B45" s="96">
        <v>71801</v>
      </c>
      <c r="C45" s="96">
        <v>65788</v>
      </c>
      <c r="D45" s="100">
        <f t="shared" si="3"/>
        <v>0.91625464826395175</v>
      </c>
      <c r="E45" s="96">
        <v>6013</v>
      </c>
      <c r="F45" s="99">
        <f t="shared" si="2"/>
        <v>8.3745351736048246E-2</v>
      </c>
    </row>
    <row r="46" spans="1:6" s="49" customFormat="1" ht="12.75" customHeight="1">
      <c r="A46" s="33" t="s">
        <v>29</v>
      </c>
      <c r="B46" s="96">
        <v>30428</v>
      </c>
      <c r="C46" s="96">
        <v>28034</v>
      </c>
      <c r="D46" s="100">
        <f t="shared" si="3"/>
        <v>0.92132246614959901</v>
      </c>
      <c r="E46" s="96">
        <v>2395</v>
      </c>
      <c r="F46" s="99">
        <f t="shared" si="2"/>
        <v>7.8710398317339295E-2</v>
      </c>
    </row>
    <row r="47" spans="1:6" s="49" customFormat="1" ht="12.75" customHeight="1">
      <c r="A47" s="33" t="s">
        <v>30</v>
      </c>
      <c r="B47" s="96">
        <v>43421</v>
      </c>
      <c r="C47" s="96">
        <v>40695</v>
      </c>
      <c r="D47" s="100">
        <f t="shared" si="3"/>
        <v>0.9372193178415974</v>
      </c>
      <c r="E47" s="96">
        <v>2726</v>
      </c>
      <c r="F47" s="99">
        <f t="shared" si="2"/>
        <v>6.2780682158402615E-2</v>
      </c>
    </row>
    <row r="48" spans="1:6" s="49" customFormat="1" ht="12.75" customHeight="1">
      <c r="A48" s="33" t="s">
        <v>31</v>
      </c>
      <c r="B48" s="96">
        <v>10062</v>
      </c>
      <c r="C48" s="96">
        <v>9599</v>
      </c>
      <c r="D48" s="100">
        <f t="shared" si="3"/>
        <v>0.95398529119459352</v>
      </c>
      <c r="E48" s="96">
        <v>463</v>
      </c>
      <c r="F48" s="99">
        <f t="shared" si="2"/>
        <v>4.6014708805406479E-2</v>
      </c>
    </row>
    <row r="49" spans="1:6" s="49" customFormat="1" ht="12.75" customHeight="1" thickBot="1">
      <c r="A49" s="107" t="s">
        <v>32</v>
      </c>
      <c r="B49" s="101">
        <v>5522</v>
      </c>
      <c r="C49" s="101">
        <v>5363</v>
      </c>
      <c r="D49" s="108">
        <f t="shared" si="3"/>
        <v>0.97120608475190151</v>
      </c>
      <c r="E49" s="101">
        <v>159</v>
      </c>
      <c r="F49" s="102">
        <f t="shared" si="2"/>
        <v>2.8793915248098514E-2</v>
      </c>
    </row>
    <row r="50" spans="1:6" s="125" customFormat="1" ht="12.75" customHeight="1">
      <c r="A50" s="22"/>
      <c r="B50" s="127" t="s">
        <v>26</v>
      </c>
      <c r="C50" s="128"/>
      <c r="D50" s="128"/>
      <c r="E50" s="128"/>
      <c r="F50" s="128"/>
    </row>
    <row r="51" spans="1:6" s="125" customFormat="1" ht="12.75" customHeight="1">
      <c r="A51" s="22"/>
      <c r="B51" s="13" t="s">
        <v>27</v>
      </c>
      <c r="C51" s="78"/>
      <c r="D51" s="78"/>
      <c r="E51" s="78"/>
      <c r="F51" s="78"/>
    </row>
    <row r="52" spans="1:6" s="49" customFormat="1" ht="12.75" customHeight="1">
      <c r="A52" s="22"/>
      <c r="B52" s="86"/>
      <c r="C52" s="86"/>
      <c r="D52" s="87"/>
      <c r="E52" s="86"/>
      <c r="F52" s="87"/>
    </row>
    <row r="53" spans="1:6" s="124" customFormat="1" ht="12.75" customHeight="1">
      <c r="A53" s="27" t="s">
        <v>6</v>
      </c>
      <c r="B53" s="109">
        <v>21009433</v>
      </c>
      <c r="C53" s="109">
        <v>4554726</v>
      </c>
      <c r="D53" s="93">
        <f>C53/B53</f>
        <v>0.21679433233633674</v>
      </c>
      <c r="E53" s="109">
        <v>16276186</v>
      </c>
      <c r="F53" s="93">
        <f>E53/B53</f>
        <v>0.77470848451740704</v>
      </c>
    </row>
    <row r="54" spans="1:6" s="49" customFormat="1" ht="12.75" customHeight="1">
      <c r="A54" s="30" t="s">
        <v>7</v>
      </c>
      <c r="B54" s="110">
        <v>166037</v>
      </c>
      <c r="C54" s="110" t="s">
        <v>34</v>
      </c>
      <c r="D54" s="99"/>
      <c r="E54" s="110" t="s">
        <v>34</v>
      </c>
      <c r="F54" s="93"/>
    </row>
    <row r="55" spans="1:6" s="49" customFormat="1" ht="12.75" customHeight="1">
      <c r="A55" s="30" t="s">
        <v>8</v>
      </c>
      <c r="B55" s="110">
        <v>1194836</v>
      </c>
      <c r="C55" s="110">
        <v>30202</v>
      </c>
      <c r="D55" s="99">
        <f>C55/B55</f>
        <v>2.5277109159750795E-2</v>
      </c>
      <c r="E55" s="110">
        <v>1162399</v>
      </c>
      <c r="F55" s="99">
        <f t="shared" ref="F55:F72" si="4">E55/B55</f>
        <v>0.97285234124181064</v>
      </c>
    </row>
    <row r="56" spans="1:6" s="49" customFormat="1" ht="12.75" customHeight="1">
      <c r="A56" s="30" t="s">
        <v>9</v>
      </c>
      <c r="B56" s="110">
        <v>2437121</v>
      </c>
      <c r="C56" s="110">
        <v>63631</v>
      </c>
      <c r="D56" s="99">
        <f t="shared" ref="D56:D72" si="5">C56/B56</f>
        <v>2.6109085269053117E-2</v>
      </c>
      <c r="E56" s="110">
        <v>2373490</v>
      </c>
      <c r="F56" s="99">
        <f t="shared" si="4"/>
        <v>0.97389091473094691</v>
      </c>
    </row>
    <row r="57" spans="1:6" s="49" customFormat="1" ht="12.75" customHeight="1">
      <c r="A57" s="30" t="s">
        <v>10</v>
      </c>
      <c r="B57" s="110">
        <v>3055299</v>
      </c>
      <c r="C57" s="110">
        <v>112679</v>
      </c>
      <c r="D57" s="99">
        <f t="shared" si="5"/>
        <v>3.6879860203534905E-2</v>
      </c>
      <c r="E57" s="110">
        <v>2939632</v>
      </c>
      <c r="F57" s="99">
        <f t="shared" si="4"/>
        <v>0.96214216677320286</v>
      </c>
    </row>
    <row r="58" spans="1:6" s="49" customFormat="1" ht="12.75" customHeight="1">
      <c r="A58" s="30" t="s">
        <v>11</v>
      </c>
      <c r="B58" s="110">
        <v>3095747</v>
      </c>
      <c r="C58" s="110">
        <v>223774</v>
      </c>
      <c r="D58" s="99">
        <f t="shared" si="5"/>
        <v>7.2284330728576984E-2</v>
      </c>
      <c r="E58" s="110">
        <v>2869862</v>
      </c>
      <c r="F58" s="99">
        <f t="shared" si="4"/>
        <v>0.92703376600219589</v>
      </c>
    </row>
    <row r="59" spans="1:6" s="49" customFormat="1" ht="12.75" customHeight="1">
      <c r="A59" s="30" t="s">
        <v>12</v>
      </c>
      <c r="B59" s="110">
        <v>2638467</v>
      </c>
      <c r="C59" s="110">
        <v>361769</v>
      </c>
      <c r="D59" s="99">
        <f t="shared" si="5"/>
        <v>0.13711333133975145</v>
      </c>
      <c r="E59" s="110">
        <v>2273724</v>
      </c>
      <c r="F59" s="99">
        <f t="shared" si="4"/>
        <v>0.86175949898179516</v>
      </c>
    </row>
    <row r="60" spans="1:6" s="49" customFormat="1" ht="12.75" customHeight="1">
      <c r="A60" s="30" t="s">
        <v>13</v>
      </c>
      <c r="B60" s="110">
        <v>1990372</v>
      </c>
      <c r="C60" s="110">
        <v>379617</v>
      </c>
      <c r="D60" s="99">
        <f t="shared" si="5"/>
        <v>0.19072665813224865</v>
      </c>
      <c r="E60" s="110">
        <v>1610754</v>
      </c>
      <c r="F60" s="99">
        <f t="shared" si="4"/>
        <v>0.80927283944910799</v>
      </c>
    </row>
    <row r="61" spans="1:6" s="49" customFormat="1" ht="12.75" customHeight="1">
      <c r="A61" s="30" t="s">
        <v>14</v>
      </c>
      <c r="B61" s="110">
        <v>2645819</v>
      </c>
      <c r="C61" s="110">
        <v>923756</v>
      </c>
      <c r="D61" s="99">
        <f t="shared" si="5"/>
        <v>0.34913801737760597</v>
      </c>
      <c r="E61" s="110">
        <v>1720051</v>
      </c>
      <c r="F61" s="99">
        <f t="shared" si="4"/>
        <v>0.65010153755793576</v>
      </c>
    </row>
    <row r="62" spans="1:6" s="49" customFormat="1" ht="12.75" customHeight="1">
      <c r="A62" s="30" t="s">
        <v>15</v>
      </c>
      <c r="B62" s="110">
        <v>1542277</v>
      </c>
      <c r="C62" s="110">
        <v>798527</v>
      </c>
      <c r="D62" s="99">
        <f t="shared" si="5"/>
        <v>0.51775848307405214</v>
      </c>
      <c r="E62" s="110">
        <v>743739</v>
      </c>
      <c r="F62" s="99">
        <f t="shared" si="4"/>
        <v>0.48223438461443696</v>
      </c>
    </row>
    <row r="63" spans="1:6" s="49" customFormat="1" ht="12.75" customHeight="1">
      <c r="A63" s="30" t="s">
        <v>16</v>
      </c>
      <c r="B63" s="110">
        <v>1530351</v>
      </c>
      <c r="C63" s="110">
        <v>1056472</v>
      </c>
      <c r="D63" s="99">
        <f t="shared" si="5"/>
        <v>0.6903462016230264</v>
      </c>
      <c r="E63" s="110">
        <v>473879</v>
      </c>
      <c r="F63" s="99">
        <f t="shared" si="4"/>
        <v>0.30965379837697365</v>
      </c>
    </row>
    <row r="64" spans="1:6" s="49" customFormat="1" ht="12.75" customHeight="1">
      <c r="A64" s="33" t="s">
        <v>17</v>
      </c>
      <c r="B64" s="110">
        <v>375719</v>
      </c>
      <c r="C64" s="110">
        <v>301470</v>
      </c>
      <c r="D64" s="99">
        <f t="shared" si="5"/>
        <v>0.8023815670753941</v>
      </c>
      <c r="E64" s="110">
        <v>74249</v>
      </c>
      <c r="F64" s="99">
        <f t="shared" si="4"/>
        <v>0.1976184329246059</v>
      </c>
    </row>
    <row r="65" spans="1:6" s="49" customFormat="1" ht="12.75" customHeight="1">
      <c r="A65" s="33" t="s">
        <v>18</v>
      </c>
      <c r="B65" s="110">
        <v>254952</v>
      </c>
      <c r="C65" s="110">
        <v>228135</v>
      </c>
      <c r="D65" s="99">
        <f t="shared" si="5"/>
        <v>0.8948154946813518</v>
      </c>
      <c r="E65" s="110">
        <v>26806</v>
      </c>
      <c r="F65" s="99">
        <f t="shared" si="4"/>
        <v>0.10514135994226365</v>
      </c>
    </row>
    <row r="66" spans="1:6" s="49" customFormat="1" ht="12.75" customHeight="1">
      <c r="A66" s="33" t="s">
        <v>19</v>
      </c>
      <c r="B66" s="110">
        <v>61694</v>
      </c>
      <c r="C66" s="110">
        <v>56032</v>
      </c>
      <c r="D66" s="99">
        <f t="shared" si="5"/>
        <v>0.90822446267060009</v>
      </c>
      <c r="E66" s="110">
        <v>5650</v>
      </c>
      <c r="F66" s="99">
        <f t="shared" si="4"/>
        <v>9.1581028949330567E-2</v>
      </c>
    </row>
    <row r="67" spans="1:6" s="49" customFormat="1" ht="12.75" customHeight="1">
      <c r="A67" s="33" t="s">
        <v>20</v>
      </c>
      <c r="B67" s="110">
        <v>12712</v>
      </c>
      <c r="C67" s="110">
        <v>11201</v>
      </c>
      <c r="D67" s="100">
        <f t="shared" si="5"/>
        <v>0.88113593455003147</v>
      </c>
      <c r="E67" s="110">
        <v>1384</v>
      </c>
      <c r="F67" s="99">
        <f t="shared" si="4"/>
        <v>0.10887350534927627</v>
      </c>
    </row>
    <row r="68" spans="1:6" s="49" customFormat="1" ht="12.75" customHeight="1">
      <c r="A68" s="33" t="s">
        <v>28</v>
      </c>
      <c r="B68" s="110">
        <v>3108</v>
      </c>
      <c r="C68" s="110">
        <v>2907</v>
      </c>
      <c r="D68" s="100">
        <f t="shared" si="5"/>
        <v>0.93532818532818529</v>
      </c>
      <c r="E68" s="110">
        <v>201</v>
      </c>
      <c r="F68" s="99">
        <f t="shared" si="4"/>
        <v>6.4671814671814667E-2</v>
      </c>
    </row>
    <row r="69" spans="1:6" s="49" customFormat="1" ht="12.75" customHeight="1">
      <c r="A69" s="33" t="s">
        <v>29</v>
      </c>
      <c r="B69" s="110">
        <v>1599</v>
      </c>
      <c r="C69" s="110">
        <v>1464</v>
      </c>
      <c r="D69" s="100">
        <f t="shared" si="5"/>
        <v>0.91557223264540333</v>
      </c>
      <c r="E69" s="110">
        <v>135</v>
      </c>
      <c r="F69" s="99">
        <f t="shared" si="4"/>
        <v>8.4427767354596617E-2</v>
      </c>
    </row>
    <row r="70" spans="1:6" s="49" customFormat="1" ht="12.75" customHeight="1">
      <c r="A70" s="33" t="s">
        <v>30</v>
      </c>
      <c r="B70" s="110">
        <v>2260</v>
      </c>
      <c r="C70" s="110">
        <v>2067</v>
      </c>
      <c r="D70" s="100">
        <f t="shared" si="5"/>
        <v>0.91460176991150444</v>
      </c>
      <c r="E70" s="110">
        <v>193</v>
      </c>
      <c r="F70" s="99">
        <f t="shared" si="4"/>
        <v>8.5398230088495578E-2</v>
      </c>
    </row>
    <row r="71" spans="1:6" s="49" customFormat="1" ht="12.75" customHeight="1">
      <c r="A71" s="33" t="s">
        <v>31</v>
      </c>
      <c r="B71" s="110">
        <v>625</v>
      </c>
      <c r="C71" s="110">
        <v>598</v>
      </c>
      <c r="D71" s="100">
        <f t="shared" si="5"/>
        <v>0.95679999999999998</v>
      </c>
      <c r="E71" s="110">
        <v>27</v>
      </c>
      <c r="F71" s="99">
        <f t="shared" si="4"/>
        <v>4.3200000000000002E-2</v>
      </c>
    </row>
    <row r="72" spans="1:6" s="49" customFormat="1" ht="12.75" customHeight="1" thickBot="1">
      <c r="A72" s="107" t="s">
        <v>32</v>
      </c>
      <c r="B72" s="119">
        <v>437</v>
      </c>
      <c r="C72" s="119">
        <v>426</v>
      </c>
      <c r="D72" s="108">
        <f t="shared" si="5"/>
        <v>0.97482837528604116</v>
      </c>
      <c r="E72" s="119">
        <v>10</v>
      </c>
      <c r="F72" s="102">
        <f t="shared" si="4"/>
        <v>2.2883295194508008E-2</v>
      </c>
    </row>
    <row r="73" spans="1:6" s="125" customFormat="1" ht="12.75" customHeight="1">
      <c r="A73" s="22"/>
      <c r="B73" s="13" t="s">
        <v>22</v>
      </c>
      <c r="C73" s="78"/>
      <c r="D73" s="78"/>
      <c r="E73" s="78"/>
      <c r="F73" s="78"/>
    </row>
    <row r="74" spans="1:6" s="49" customFormat="1" ht="12.75" customHeight="1">
      <c r="A74" s="22"/>
      <c r="B74" s="86"/>
      <c r="C74" s="86"/>
      <c r="D74" s="87"/>
      <c r="E74" s="86"/>
      <c r="F74" s="87"/>
    </row>
    <row r="75" spans="1:6" s="124" customFormat="1" ht="12.75" customHeight="1">
      <c r="A75" s="27" t="s">
        <v>6</v>
      </c>
      <c r="B75" s="109">
        <v>58211420</v>
      </c>
      <c r="C75" s="109">
        <v>11810864</v>
      </c>
      <c r="D75" s="93">
        <f>C75/B75</f>
        <v>0.20289599532188013</v>
      </c>
      <c r="E75" s="109">
        <v>45590801</v>
      </c>
      <c r="F75" s="93">
        <f>E75/B75</f>
        <v>0.78319341806126697</v>
      </c>
    </row>
    <row r="76" spans="1:6" s="49" customFormat="1" ht="12.75" customHeight="1">
      <c r="A76" s="30" t="s">
        <v>7</v>
      </c>
      <c r="B76" s="110">
        <v>805729</v>
      </c>
      <c r="C76" s="110" t="s">
        <v>34</v>
      </c>
      <c r="D76" s="99"/>
      <c r="E76" s="110" t="s">
        <v>34</v>
      </c>
      <c r="F76" s="93"/>
    </row>
    <row r="77" spans="1:6" s="49" customFormat="1" ht="12.75" customHeight="1">
      <c r="A77" s="30" t="s">
        <v>8</v>
      </c>
      <c r="B77" s="110">
        <v>10739605</v>
      </c>
      <c r="C77" s="110">
        <v>156419</v>
      </c>
      <c r="D77" s="99">
        <f>C77/B77</f>
        <v>1.4564688366099126E-2</v>
      </c>
      <c r="E77" s="110">
        <v>10583187</v>
      </c>
      <c r="F77" s="99">
        <f t="shared" ref="F77:F94" si="6">E77/B77</f>
        <v>0.98543540474719504</v>
      </c>
    </row>
    <row r="78" spans="1:6" s="49" customFormat="1" ht="12.75" customHeight="1">
      <c r="A78" s="30" t="s">
        <v>9</v>
      </c>
      <c r="B78" s="110">
        <v>8612285</v>
      </c>
      <c r="C78" s="110">
        <v>339739</v>
      </c>
      <c r="D78" s="99">
        <f t="shared" ref="D78:D94" si="7">C78/B78</f>
        <v>3.9448183612130809E-2</v>
      </c>
      <c r="E78" s="110">
        <v>8272546</v>
      </c>
      <c r="F78" s="99">
        <f t="shared" si="6"/>
        <v>0.96055181638786924</v>
      </c>
    </row>
    <row r="79" spans="1:6" s="49" customFormat="1" ht="12.75" customHeight="1">
      <c r="A79" s="30" t="s">
        <v>10</v>
      </c>
      <c r="B79" s="110">
        <v>6811050</v>
      </c>
      <c r="C79" s="110">
        <v>614599</v>
      </c>
      <c r="D79" s="99">
        <f t="shared" si="7"/>
        <v>9.0235573076104275E-2</v>
      </c>
      <c r="E79" s="110">
        <v>6196451</v>
      </c>
      <c r="F79" s="99">
        <f t="shared" si="6"/>
        <v>0.9097644269238957</v>
      </c>
    </row>
    <row r="80" spans="1:6" s="49" customFormat="1" ht="12.75" customHeight="1">
      <c r="A80" s="30" t="s">
        <v>11</v>
      </c>
      <c r="B80" s="110">
        <v>5818407</v>
      </c>
      <c r="C80" s="110">
        <v>689631</v>
      </c>
      <c r="D80" s="99">
        <f t="shared" si="7"/>
        <v>0.11852574080843778</v>
      </c>
      <c r="E80" s="110">
        <v>5126763</v>
      </c>
      <c r="F80" s="99">
        <f t="shared" si="6"/>
        <v>0.88112828820672051</v>
      </c>
    </row>
    <row r="81" spans="1:6" s="49" customFormat="1" ht="12.75" customHeight="1">
      <c r="A81" s="30" t="s">
        <v>12</v>
      </c>
      <c r="B81" s="110">
        <v>4717039</v>
      </c>
      <c r="C81" s="110">
        <v>682998</v>
      </c>
      <c r="D81" s="99">
        <f t="shared" si="7"/>
        <v>0.14479379966966566</v>
      </c>
      <c r="E81" s="110">
        <v>4034041</v>
      </c>
      <c r="F81" s="99">
        <f t="shared" si="6"/>
        <v>0.85520620033033434</v>
      </c>
    </row>
    <row r="82" spans="1:6" s="49" customFormat="1" ht="12.75" customHeight="1">
      <c r="A82" s="30" t="s">
        <v>13</v>
      </c>
      <c r="B82" s="110">
        <v>4104252</v>
      </c>
      <c r="C82" s="110">
        <v>907016</v>
      </c>
      <c r="D82" s="99">
        <f t="shared" si="7"/>
        <v>0.22099422744997141</v>
      </c>
      <c r="E82" s="110">
        <v>3195223</v>
      </c>
      <c r="F82" s="99">
        <f t="shared" si="6"/>
        <v>0.7785153055903975</v>
      </c>
    </row>
    <row r="83" spans="1:6" s="49" customFormat="1" ht="12.75" customHeight="1">
      <c r="A83" s="30" t="s">
        <v>14</v>
      </c>
      <c r="B83" s="110">
        <v>6196673</v>
      </c>
      <c r="C83" s="110">
        <v>1947217</v>
      </c>
      <c r="D83" s="99">
        <f t="shared" si="7"/>
        <v>0.31423588109296713</v>
      </c>
      <c r="E83" s="110">
        <v>4249456</v>
      </c>
      <c r="F83" s="99">
        <f t="shared" si="6"/>
        <v>0.68576411890703282</v>
      </c>
    </row>
    <row r="84" spans="1:6" ht="12.75" customHeight="1">
      <c r="A84" s="130" t="s">
        <v>15</v>
      </c>
      <c r="B84" s="131">
        <v>3742678</v>
      </c>
      <c r="C84" s="131">
        <v>1717237</v>
      </c>
      <c r="D84" s="132">
        <f t="shared" si="7"/>
        <v>0.45882573921667852</v>
      </c>
      <c r="E84" s="131">
        <v>2025442</v>
      </c>
      <c r="F84" s="132">
        <f t="shared" si="6"/>
        <v>0.54117452797168231</v>
      </c>
    </row>
    <row r="85" spans="1:6" ht="12.75" customHeight="1">
      <c r="A85" s="130" t="s">
        <v>16</v>
      </c>
      <c r="B85" s="131">
        <v>4110577</v>
      </c>
      <c r="C85" s="131">
        <v>2599409</v>
      </c>
      <c r="D85" s="132">
        <f t="shared" si="7"/>
        <v>0.63237083261060434</v>
      </c>
      <c r="E85" s="131">
        <v>1511168</v>
      </c>
      <c r="F85" s="132">
        <f t="shared" si="6"/>
        <v>0.36762916738939572</v>
      </c>
    </row>
    <row r="86" spans="1:6" ht="12.75" customHeight="1">
      <c r="A86" s="133" t="s">
        <v>17</v>
      </c>
      <c r="B86" s="131">
        <v>1281791</v>
      </c>
      <c r="C86" s="131">
        <v>1039339</v>
      </c>
      <c r="D86" s="132">
        <f t="shared" si="7"/>
        <v>0.8108490385718109</v>
      </c>
      <c r="E86" s="131">
        <v>242452</v>
      </c>
      <c r="F86" s="132">
        <f t="shared" si="6"/>
        <v>0.18915096142818916</v>
      </c>
    </row>
    <row r="87" spans="1:6" ht="12.75" customHeight="1">
      <c r="A87" s="133" t="s">
        <v>18</v>
      </c>
      <c r="B87" s="131">
        <v>983933</v>
      </c>
      <c r="C87" s="131">
        <v>860081</v>
      </c>
      <c r="D87" s="132">
        <f t="shared" si="7"/>
        <v>0.87412557562354343</v>
      </c>
      <c r="E87" s="131">
        <v>123852</v>
      </c>
      <c r="F87" s="132">
        <f t="shared" si="6"/>
        <v>0.12587442437645652</v>
      </c>
    </row>
    <row r="88" spans="1:6" ht="12.75" customHeight="1">
      <c r="A88" s="133" t="s">
        <v>19</v>
      </c>
      <c r="B88" s="131">
        <v>221754</v>
      </c>
      <c r="C88" s="131">
        <v>199432</v>
      </c>
      <c r="D88" s="132">
        <f t="shared" si="7"/>
        <v>0.89933890707721165</v>
      </c>
      <c r="E88" s="131">
        <v>22322</v>
      </c>
      <c r="F88" s="132">
        <f t="shared" si="6"/>
        <v>0.10066109292278831</v>
      </c>
    </row>
    <row r="89" spans="1:6" ht="12.75" customHeight="1">
      <c r="A89" s="133" t="s">
        <v>20</v>
      </c>
      <c r="B89" s="131">
        <v>41680</v>
      </c>
      <c r="C89" s="131">
        <v>36167</v>
      </c>
      <c r="D89" s="134">
        <f t="shared" si="7"/>
        <v>0.86773032629558544</v>
      </c>
      <c r="E89" s="131">
        <v>5513</v>
      </c>
      <c r="F89" s="132">
        <f t="shared" si="6"/>
        <v>0.13226967370441459</v>
      </c>
    </row>
    <row r="90" spans="1:6" ht="12.75" customHeight="1">
      <c r="A90" s="133" t="s">
        <v>28</v>
      </c>
      <c r="B90" s="131">
        <v>10571</v>
      </c>
      <c r="C90" s="131">
        <v>9302</v>
      </c>
      <c r="D90" s="134">
        <f t="shared" si="7"/>
        <v>0.87995459275376031</v>
      </c>
      <c r="E90" s="131">
        <v>1268</v>
      </c>
      <c r="F90" s="132">
        <f t="shared" si="6"/>
        <v>0.11995080881657365</v>
      </c>
    </row>
    <row r="91" spans="1:6" ht="12.75" customHeight="1">
      <c r="A91" s="133" t="s">
        <v>29</v>
      </c>
      <c r="B91" s="131">
        <v>4464</v>
      </c>
      <c r="C91" s="131">
        <v>3965</v>
      </c>
      <c r="D91" s="134">
        <f t="shared" si="7"/>
        <v>0.88821684587813621</v>
      </c>
      <c r="E91" s="131">
        <v>499</v>
      </c>
      <c r="F91" s="132">
        <f t="shared" si="6"/>
        <v>0.11178315412186379</v>
      </c>
    </row>
    <row r="92" spans="1:6" ht="12.75" customHeight="1">
      <c r="A92" s="133" t="s">
        <v>30</v>
      </c>
      <c r="B92" s="131">
        <v>6476</v>
      </c>
      <c r="C92" s="131">
        <v>5992</v>
      </c>
      <c r="D92" s="134">
        <f t="shared" si="7"/>
        <v>0.92526250772081531</v>
      </c>
      <c r="E92" s="131">
        <v>483</v>
      </c>
      <c r="F92" s="132">
        <f t="shared" si="6"/>
        <v>7.4583075972822724E-2</v>
      </c>
    </row>
    <row r="93" spans="1:6" ht="12.75" customHeight="1">
      <c r="A93" s="133" t="s">
        <v>31</v>
      </c>
      <c r="B93" s="131">
        <v>1579</v>
      </c>
      <c r="C93" s="131">
        <v>1476</v>
      </c>
      <c r="D93" s="134">
        <f t="shared" si="7"/>
        <v>0.934768841038632</v>
      </c>
      <c r="E93" s="131">
        <v>104</v>
      </c>
      <c r="F93" s="132">
        <f t="shared" si="6"/>
        <v>6.5864471184293852E-2</v>
      </c>
    </row>
    <row r="94" spans="1:6" ht="12.75" customHeight="1" thickBot="1">
      <c r="A94" s="135" t="s">
        <v>32</v>
      </c>
      <c r="B94" s="136">
        <v>877</v>
      </c>
      <c r="C94" s="136">
        <v>845</v>
      </c>
      <c r="D94" s="137">
        <f t="shared" si="7"/>
        <v>0.96351197263397947</v>
      </c>
      <c r="E94" s="136">
        <v>32</v>
      </c>
      <c r="F94" s="138">
        <f t="shared" si="6"/>
        <v>3.6488027366020526E-2</v>
      </c>
    </row>
    <row r="95" spans="1:6" ht="12.75" customHeight="1">
      <c r="A95" s="133"/>
      <c r="B95" s="139"/>
      <c r="C95" s="139"/>
      <c r="D95" s="140"/>
      <c r="E95" s="141"/>
      <c r="F95" s="140"/>
    </row>
    <row r="96" spans="1:6" ht="12.75" customHeight="1">
      <c r="A96" s="2" t="s">
        <v>23</v>
      </c>
    </row>
    <row r="97" spans="1:6" ht="12.75" customHeight="1">
      <c r="A97" s="2" t="s">
        <v>35</v>
      </c>
    </row>
    <row r="98" spans="1:6" ht="12.75" customHeight="1">
      <c r="A98" s="143" t="s">
        <v>38</v>
      </c>
    </row>
    <row r="99" spans="1:6" ht="12.6" customHeight="1">
      <c r="F99" s="145"/>
    </row>
    <row r="100" spans="1:6" ht="12.6" customHeight="1"/>
    <row r="101" spans="1:6" ht="12.6" customHeight="1"/>
    <row r="102" spans="1:6" ht="12.6" customHeight="1"/>
    <row r="103" spans="1:6" ht="12.6" customHeight="1"/>
  </sheetData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904A-93FE-431C-BCD0-860F3A7798B9}">
  <sheetPr>
    <pageSetUpPr fitToPage="1"/>
  </sheetPr>
  <dimension ref="A1:R88"/>
  <sheetViews>
    <sheetView showGridLines="0" topLeftCell="A46" zoomScaleNormal="100" workbookViewId="0">
      <selection activeCell="J72" sqref="J72"/>
    </sheetView>
  </sheetViews>
  <sheetFormatPr defaultRowHeight="12.75"/>
  <cols>
    <col min="1" max="1" width="28.7109375" style="199" customWidth="1"/>
    <col min="2" max="10" width="11.7109375" style="199" customWidth="1"/>
    <col min="11" max="11" width="11.7109375" style="250" customWidth="1"/>
    <col min="12" max="16384" width="9.140625" style="2"/>
  </cols>
  <sheetData>
    <row r="1" spans="1:18">
      <c r="A1" s="198">
        <v>44608</v>
      </c>
    </row>
    <row r="2" spans="1:18">
      <c r="A2" s="200" t="s">
        <v>291</v>
      </c>
      <c r="B2" s="201"/>
      <c r="C2" s="201"/>
      <c r="D2" s="201"/>
      <c r="E2" s="201"/>
      <c r="F2" s="201"/>
      <c r="G2" s="202"/>
      <c r="H2" s="202"/>
      <c r="I2" s="202"/>
      <c r="J2" s="202"/>
      <c r="K2" s="251"/>
      <c r="L2" s="117"/>
      <c r="M2" s="117"/>
      <c r="N2" s="117"/>
      <c r="O2" s="117"/>
      <c r="P2" s="117"/>
      <c r="Q2" s="117"/>
      <c r="R2" s="117"/>
    </row>
    <row r="3" spans="1:18" ht="13.5" thickBot="1">
      <c r="A3" s="203"/>
      <c r="B3" s="256"/>
      <c r="C3" s="256"/>
      <c r="D3" s="256"/>
      <c r="E3" s="256"/>
      <c r="F3" s="203"/>
      <c r="G3" s="250"/>
      <c r="H3" s="250"/>
      <c r="I3" s="250"/>
      <c r="J3" s="250"/>
      <c r="L3" s="117"/>
      <c r="M3" s="117"/>
      <c r="N3" s="117"/>
      <c r="O3" s="117"/>
      <c r="P3" s="117"/>
      <c r="Q3" s="117"/>
      <c r="R3" s="117"/>
    </row>
    <row r="4" spans="1:18" ht="15" customHeight="1" thickTop="1">
      <c r="A4" s="282" t="s">
        <v>292</v>
      </c>
      <c r="B4" s="290" t="s">
        <v>0</v>
      </c>
      <c r="C4" s="291"/>
      <c r="D4" s="291"/>
      <c r="E4" s="291"/>
      <c r="F4" s="291"/>
      <c r="G4" s="290" t="s">
        <v>285</v>
      </c>
      <c r="H4" s="291"/>
      <c r="I4" s="291"/>
      <c r="J4" s="291"/>
      <c r="K4" s="292"/>
      <c r="L4" s="264"/>
      <c r="M4" s="264"/>
      <c r="N4" s="264"/>
      <c r="O4" s="264"/>
      <c r="P4" s="264"/>
      <c r="Q4" s="264"/>
      <c r="R4" s="264"/>
    </row>
    <row r="5" spans="1:18" ht="15" customHeight="1">
      <c r="A5" s="283"/>
      <c r="B5" s="285" t="s">
        <v>293</v>
      </c>
      <c r="C5" s="288" t="s">
        <v>294</v>
      </c>
      <c r="D5" s="289"/>
      <c r="E5" s="288" t="s">
        <v>2</v>
      </c>
      <c r="F5" s="289"/>
      <c r="G5" s="285" t="s">
        <v>293</v>
      </c>
      <c r="H5" s="288" t="s">
        <v>294</v>
      </c>
      <c r="I5" s="289"/>
      <c r="J5" s="288" t="s">
        <v>2</v>
      </c>
      <c r="K5" s="289"/>
      <c r="L5" s="117"/>
      <c r="M5" s="117"/>
      <c r="N5" s="117"/>
      <c r="O5" s="117"/>
      <c r="P5" s="117"/>
      <c r="Q5" s="117"/>
      <c r="R5" s="117"/>
    </row>
    <row r="6" spans="1:18" ht="15" customHeight="1">
      <c r="A6" s="283"/>
      <c r="B6" s="286"/>
      <c r="C6" s="276" t="s">
        <v>293</v>
      </c>
      <c r="D6" s="279" t="s">
        <v>295</v>
      </c>
      <c r="E6" s="276" t="s">
        <v>293</v>
      </c>
      <c r="F6" s="279" t="s">
        <v>295</v>
      </c>
      <c r="G6" s="286"/>
      <c r="H6" s="276" t="s">
        <v>293</v>
      </c>
      <c r="I6" s="279" t="s">
        <v>295</v>
      </c>
      <c r="J6" s="276" t="s">
        <v>293</v>
      </c>
      <c r="K6" s="279" t="s">
        <v>295</v>
      </c>
      <c r="L6" s="117"/>
      <c r="M6" s="117"/>
      <c r="N6" s="117"/>
      <c r="O6" s="117"/>
      <c r="P6" s="117"/>
      <c r="Q6" s="117"/>
      <c r="R6" s="117"/>
    </row>
    <row r="7" spans="1:18" ht="15" customHeight="1">
      <c r="A7" s="283"/>
      <c r="B7" s="286"/>
      <c r="C7" s="277"/>
      <c r="D7" s="280"/>
      <c r="E7" s="277"/>
      <c r="F7" s="280"/>
      <c r="G7" s="286"/>
      <c r="H7" s="277"/>
      <c r="I7" s="280"/>
      <c r="J7" s="277"/>
      <c r="K7" s="280"/>
    </row>
    <row r="8" spans="1:18">
      <c r="A8" s="284"/>
      <c r="B8" s="287"/>
      <c r="C8" s="278"/>
      <c r="D8" s="281"/>
      <c r="E8" s="278"/>
      <c r="F8" s="281"/>
      <c r="G8" s="287"/>
      <c r="H8" s="278"/>
      <c r="I8" s="281"/>
      <c r="J8" s="278"/>
      <c r="K8" s="281"/>
    </row>
    <row r="9" spans="1:18">
      <c r="A9" s="260"/>
      <c r="B9" s="270"/>
      <c r="C9" s="270"/>
      <c r="D9" s="270"/>
      <c r="E9" s="270"/>
      <c r="F9" s="270"/>
      <c r="G9" s="270"/>
      <c r="H9" s="270"/>
      <c r="I9" s="270"/>
      <c r="J9" s="270"/>
      <c r="K9" s="271"/>
    </row>
    <row r="10" spans="1:18">
      <c r="A10" s="261" t="s">
        <v>6</v>
      </c>
      <c r="B10" s="269">
        <v>157796807</v>
      </c>
      <c r="C10" s="269">
        <v>17348989</v>
      </c>
      <c r="D10" s="269">
        <v>645102704</v>
      </c>
      <c r="E10" s="269">
        <v>138307604</v>
      </c>
      <c r="F10" s="269">
        <v>2354080109</v>
      </c>
      <c r="G10" s="269">
        <v>54796116</v>
      </c>
      <c r="H10" s="269">
        <v>8375661</v>
      </c>
      <c r="I10" s="269">
        <v>396580680</v>
      </c>
      <c r="J10" s="269">
        <v>45780122</v>
      </c>
      <c r="K10" s="269">
        <v>1141552067</v>
      </c>
    </row>
    <row r="11" spans="1:18">
      <c r="A11" s="262" t="s">
        <v>7</v>
      </c>
      <c r="B11" s="263">
        <v>2127500</v>
      </c>
      <c r="C11" s="263">
        <v>0</v>
      </c>
      <c r="D11" s="263">
        <v>0</v>
      </c>
      <c r="E11" s="263">
        <v>0</v>
      </c>
      <c r="F11" s="263">
        <v>0</v>
      </c>
      <c r="G11" s="263">
        <v>639225</v>
      </c>
      <c r="H11" s="263">
        <v>0</v>
      </c>
      <c r="I11" s="263">
        <v>0</v>
      </c>
      <c r="J11" s="263">
        <v>0</v>
      </c>
      <c r="K11" s="263">
        <v>0</v>
      </c>
    </row>
    <row r="12" spans="1:18">
      <c r="A12" s="262" t="s">
        <v>8</v>
      </c>
      <c r="B12" s="263">
        <v>9866880</v>
      </c>
      <c r="C12" s="263">
        <v>85653</v>
      </c>
      <c r="D12" s="263">
        <v>1787104</v>
      </c>
      <c r="E12" s="263">
        <v>9780224</v>
      </c>
      <c r="F12" s="263">
        <v>97072938</v>
      </c>
      <c r="G12" s="263">
        <v>687561</v>
      </c>
      <c r="H12" s="263">
        <v>11479</v>
      </c>
      <c r="I12" s="263">
        <v>380396</v>
      </c>
      <c r="J12" s="263">
        <v>676082</v>
      </c>
      <c r="K12" s="263">
        <v>17162107</v>
      </c>
    </row>
    <row r="13" spans="1:18">
      <c r="A13" s="262" t="s">
        <v>9</v>
      </c>
      <c r="B13" s="263">
        <v>9925940</v>
      </c>
      <c r="C13" s="263">
        <v>100962</v>
      </c>
      <c r="D13" s="263">
        <v>2355333</v>
      </c>
      <c r="E13" s="263">
        <v>9823975</v>
      </c>
      <c r="F13" s="263">
        <v>124007637</v>
      </c>
      <c r="G13" s="263">
        <v>829106</v>
      </c>
      <c r="H13" s="263">
        <v>11557</v>
      </c>
      <c r="I13" s="263">
        <v>391467</v>
      </c>
      <c r="J13" s="263">
        <v>817549</v>
      </c>
      <c r="K13" s="263">
        <v>20821437</v>
      </c>
    </row>
    <row r="14" spans="1:18">
      <c r="A14" s="262" t="s">
        <v>10</v>
      </c>
      <c r="B14" s="263">
        <v>11087737</v>
      </c>
      <c r="C14" s="263">
        <v>155024</v>
      </c>
      <c r="D14" s="263">
        <v>3619552</v>
      </c>
      <c r="E14" s="263">
        <v>10930705</v>
      </c>
      <c r="F14" s="263">
        <v>161049209</v>
      </c>
      <c r="G14" s="263">
        <v>1132673</v>
      </c>
      <c r="H14" s="263">
        <v>21071</v>
      </c>
      <c r="I14" s="263">
        <v>711929</v>
      </c>
      <c r="J14" s="263">
        <v>1111603</v>
      </c>
      <c r="K14" s="263">
        <v>28116089</v>
      </c>
    </row>
    <row r="15" spans="1:18">
      <c r="A15" s="262" t="s">
        <v>11</v>
      </c>
      <c r="B15" s="263">
        <v>10039446</v>
      </c>
      <c r="C15" s="263">
        <v>183296</v>
      </c>
      <c r="D15" s="263">
        <v>4447639</v>
      </c>
      <c r="E15" s="263">
        <v>9853834</v>
      </c>
      <c r="F15" s="263">
        <v>151552461</v>
      </c>
      <c r="G15" s="263">
        <v>1281359</v>
      </c>
      <c r="H15" s="263">
        <v>17404</v>
      </c>
      <c r="I15" s="263">
        <v>710108</v>
      </c>
      <c r="J15" s="263">
        <v>1263955</v>
      </c>
      <c r="K15" s="263">
        <v>31886735</v>
      </c>
    </row>
    <row r="16" spans="1:18">
      <c r="A16" s="262" t="s">
        <v>12</v>
      </c>
      <c r="B16" s="263">
        <v>9493968</v>
      </c>
      <c r="C16" s="263">
        <v>235786</v>
      </c>
      <c r="D16" s="263">
        <v>5806896</v>
      </c>
      <c r="E16" s="263">
        <v>9258181</v>
      </c>
      <c r="F16" s="263">
        <v>145391131</v>
      </c>
      <c r="G16" s="263">
        <v>1494457</v>
      </c>
      <c r="H16" s="263">
        <v>25066</v>
      </c>
      <c r="I16" s="263">
        <v>971288</v>
      </c>
      <c r="J16" s="263">
        <v>1469391</v>
      </c>
      <c r="K16" s="263">
        <v>36962346</v>
      </c>
    </row>
    <row r="17" spans="1:18">
      <c r="A17" s="262" t="s">
        <v>13</v>
      </c>
      <c r="B17" s="263">
        <v>9289939</v>
      </c>
      <c r="C17" s="263">
        <v>263065</v>
      </c>
      <c r="D17" s="263">
        <v>6018057</v>
      </c>
      <c r="E17" s="263">
        <v>9024802</v>
      </c>
      <c r="F17" s="263">
        <v>143656432</v>
      </c>
      <c r="G17" s="263">
        <v>1597114</v>
      </c>
      <c r="H17" s="263">
        <v>30632</v>
      </c>
      <c r="I17" s="263">
        <v>1090995</v>
      </c>
      <c r="J17" s="263">
        <v>1566482</v>
      </c>
      <c r="K17" s="263">
        <v>39301349</v>
      </c>
    </row>
    <row r="18" spans="1:18">
      <c r="A18" s="262" t="s">
        <v>14</v>
      </c>
      <c r="B18" s="263">
        <v>16090602</v>
      </c>
      <c r="C18" s="263">
        <v>649622</v>
      </c>
      <c r="D18" s="263">
        <v>15761578</v>
      </c>
      <c r="E18" s="263">
        <v>15438884</v>
      </c>
      <c r="F18" s="263">
        <v>248913048</v>
      </c>
      <c r="G18" s="263">
        <v>3132019</v>
      </c>
      <c r="H18" s="263">
        <v>91310</v>
      </c>
      <c r="I18" s="263">
        <v>3505255</v>
      </c>
      <c r="J18" s="263">
        <v>3039616</v>
      </c>
      <c r="K18" s="263">
        <v>75993779</v>
      </c>
    </row>
    <row r="19" spans="1:18">
      <c r="A19" s="262" t="s">
        <v>15</v>
      </c>
      <c r="B19" s="263">
        <v>12503041</v>
      </c>
      <c r="C19" s="263">
        <v>806429</v>
      </c>
      <c r="D19" s="263">
        <v>19777794</v>
      </c>
      <c r="E19" s="263">
        <v>11696613</v>
      </c>
      <c r="F19" s="263">
        <v>194004941</v>
      </c>
      <c r="G19" s="263">
        <v>3077801</v>
      </c>
      <c r="H19" s="263">
        <v>134442</v>
      </c>
      <c r="I19" s="263">
        <v>4932700</v>
      </c>
      <c r="J19" s="263">
        <v>2943360</v>
      </c>
      <c r="K19" s="263">
        <v>73207665</v>
      </c>
    </row>
    <row r="20" spans="1:18">
      <c r="A20" s="262" t="s">
        <v>16</v>
      </c>
      <c r="B20" s="263">
        <v>22238948</v>
      </c>
      <c r="C20" s="263">
        <v>2455307</v>
      </c>
      <c r="D20" s="263">
        <v>62108500</v>
      </c>
      <c r="E20" s="263">
        <v>19781637</v>
      </c>
      <c r="F20" s="263">
        <v>359928635</v>
      </c>
      <c r="G20" s="263">
        <v>8375587</v>
      </c>
      <c r="H20" s="263">
        <v>477811</v>
      </c>
      <c r="I20" s="263">
        <v>17118931</v>
      </c>
      <c r="J20" s="263">
        <v>7897776</v>
      </c>
      <c r="K20" s="263">
        <v>196325148</v>
      </c>
    </row>
    <row r="21" spans="1:18">
      <c r="A21" s="262" t="s">
        <v>17</v>
      </c>
      <c r="B21" s="263">
        <v>14118568</v>
      </c>
      <c r="C21" s="263">
        <v>2314113</v>
      </c>
      <c r="D21" s="263">
        <v>60920634</v>
      </c>
      <c r="E21" s="263">
        <v>11804454</v>
      </c>
      <c r="F21" s="263">
        <v>246978497</v>
      </c>
      <c r="G21" s="263">
        <v>8247446</v>
      </c>
      <c r="H21" s="263">
        <v>657831</v>
      </c>
      <c r="I21" s="263">
        <v>22538694</v>
      </c>
      <c r="J21" s="263">
        <v>7589615</v>
      </c>
      <c r="K21" s="263">
        <v>188599268</v>
      </c>
    </row>
    <row r="22" spans="1:18">
      <c r="A22" s="262" t="s">
        <v>18</v>
      </c>
      <c r="B22" s="263">
        <v>21997582</v>
      </c>
      <c r="C22" s="263">
        <v>5540689</v>
      </c>
      <c r="D22" s="263">
        <v>172883303</v>
      </c>
      <c r="E22" s="263">
        <v>16456869</v>
      </c>
      <c r="F22" s="263">
        <v>376510503</v>
      </c>
      <c r="G22" s="263">
        <v>16693362</v>
      </c>
      <c r="H22" s="263">
        <v>3201732</v>
      </c>
      <c r="I22" s="263">
        <v>111825839</v>
      </c>
      <c r="J22" s="263">
        <v>13491625</v>
      </c>
      <c r="K22" s="263">
        <v>335586456</v>
      </c>
    </row>
    <row r="23" spans="1:18">
      <c r="A23" s="262" t="s">
        <v>19</v>
      </c>
      <c r="B23" s="263">
        <v>7297883</v>
      </c>
      <c r="C23" s="263">
        <v>3389551</v>
      </c>
      <c r="D23" s="263">
        <v>133958983</v>
      </c>
      <c r="E23" s="263">
        <v>3908159</v>
      </c>
      <c r="F23" s="263">
        <v>92071268</v>
      </c>
      <c r="G23" s="263">
        <v>6146725</v>
      </c>
      <c r="H23" s="263">
        <v>2714166</v>
      </c>
      <c r="I23" s="263">
        <v>109651255</v>
      </c>
      <c r="J23" s="263">
        <v>3432551</v>
      </c>
      <c r="K23" s="263">
        <v>85585094</v>
      </c>
    </row>
    <row r="24" spans="1:18">
      <c r="A24" s="262" t="s">
        <v>20</v>
      </c>
      <c r="B24" s="263">
        <v>1162371</v>
      </c>
      <c r="C24" s="263">
        <v>747317</v>
      </c>
      <c r="D24" s="263">
        <v>44805288</v>
      </c>
      <c r="E24" s="263">
        <v>415048</v>
      </c>
      <c r="F24" s="263">
        <v>9818673</v>
      </c>
      <c r="G24" s="263">
        <v>996085</v>
      </c>
      <c r="H24" s="263">
        <v>629697</v>
      </c>
      <c r="I24" s="263">
        <v>37900883</v>
      </c>
      <c r="J24" s="263">
        <v>366388</v>
      </c>
      <c r="K24" s="263">
        <v>9153053</v>
      </c>
    </row>
    <row r="25" spans="1:18">
      <c r="A25" s="262" t="s">
        <v>28</v>
      </c>
      <c r="B25" s="263">
        <v>254197</v>
      </c>
      <c r="C25" s="263">
        <v>182044</v>
      </c>
      <c r="D25" s="263">
        <v>16039074</v>
      </c>
      <c r="E25" s="263">
        <v>72154</v>
      </c>
      <c r="F25" s="263">
        <v>1690046</v>
      </c>
      <c r="G25" s="263">
        <v>215137</v>
      </c>
      <c r="H25" s="263">
        <v>152973</v>
      </c>
      <c r="I25" s="263">
        <v>13110822</v>
      </c>
      <c r="J25" s="263">
        <v>62164</v>
      </c>
      <c r="K25" s="263">
        <v>1553600</v>
      </c>
    </row>
    <row r="26" spans="1:18">
      <c r="A26" s="262" t="s">
        <v>29</v>
      </c>
      <c r="B26" s="263">
        <v>103075</v>
      </c>
      <c r="C26" s="263">
        <v>77291</v>
      </c>
      <c r="D26" s="263">
        <v>9417509</v>
      </c>
      <c r="E26" s="263">
        <v>25782</v>
      </c>
      <c r="F26" s="263">
        <v>599498</v>
      </c>
      <c r="G26" s="263">
        <v>86513</v>
      </c>
      <c r="H26" s="263">
        <v>64581</v>
      </c>
      <c r="I26" s="263">
        <v>7604023</v>
      </c>
      <c r="J26" s="263">
        <v>21931</v>
      </c>
      <c r="K26" s="263">
        <v>547292</v>
      </c>
    </row>
    <row r="27" spans="1:18">
      <c r="A27" s="262" t="s">
        <v>30</v>
      </c>
      <c r="B27" s="263">
        <v>143514</v>
      </c>
      <c r="C27" s="263">
        <v>114200</v>
      </c>
      <c r="D27" s="263">
        <v>22525236</v>
      </c>
      <c r="E27" s="263">
        <v>29310</v>
      </c>
      <c r="F27" s="263">
        <v>677196</v>
      </c>
      <c r="G27" s="263">
        <v>119067</v>
      </c>
      <c r="H27" s="263">
        <v>94591</v>
      </c>
      <c r="I27" s="263">
        <v>17839492</v>
      </c>
      <c r="J27" s="263">
        <v>24476</v>
      </c>
      <c r="K27" s="263">
        <v>611874</v>
      </c>
    </row>
    <row r="28" spans="1:18">
      <c r="A28" s="262" t="s">
        <v>31</v>
      </c>
      <c r="B28" s="263">
        <v>34738</v>
      </c>
      <c r="C28" s="263">
        <v>29741</v>
      </c>
      <c r="D28" s="263">
        <v>13247437</v>
      </c>
      <c r="E28" s="263">
        <v>4998</v>
      </c>
      <c r="F28" s="263">
        <v>113687</v>
      </c>
      <c r="G28" s="263">
        <v>28287</v>
      </c>
      <c r="H28" s="263">
        <v>24273</v>
      </c>
      <c r="I28" s="263">
        <v>10412042</v>
      </c>
      <c r="J28" s="263">
        <v>4014</v>
      </c>
      <c r="K28" s="263">
        <v>100308</v>
      </c>
    </row>
    <row r="29" spans="1:18" ht="15" customHeight="1">
      <c r="A29" s="267" t="s">
        <v>32</v>
      </c>
      <c r="B29" s="268">
        <v>20876</v>
      </c>
      <c r="C29" s="268">
        <v>18901</v>
      </c>
      <c r="D29" s="268">
        <v>49622788</v>
      </c>
      <c r="E29" s="268">
        <v>1975</v>
      </c>
      <c r="F29" s="268">
        <v>44307</v>
      </c>
      <c r="G29" s="268">
        <v>16591</v>
      </c>
      <c r="H29" s="268">
        <v>15048</v>
      </c>
      <c r="I29" s="268">
        <v>35884562</v>
      </c>
      <c r="J29" s="268">
        <v>1543</v>
      </c>
      <c r="K29" s="268">
        <v>38466</v>
      </c>
    </row>
    <row r="30" spans="1:18" ht="15" customHeight="1" thickBot="1">
      <c r="A30" s="258"/>
      <c r="B30" s="258"/>
      <c r="C30" s="257"/>
      <c r="D30" s="257"/>
      <c r="E30" s="257"/>
      <c r="F30" s="258"/>
      <c r="G30" s="258"/>
      <c r="H30" s="257"/>
      <c r="I30" s="257"/>
      <c r="J30" s="257"/>
      <c r="K30" s="258"/>
      <c r="L30" s="117"/>
    </row>
    <row r="31" spans="1:18" ht="15" customHeight="1" thickTop="1">
      <c r="A31" s="282" t="s">
        <v>292</v>
      </c>
      <c r="B31" s="290" t="s">
        <v>49</v>
      </c>
      <c r="C31" s="291"/>
      <c r="D31" s="291"/>
      <c r="E31" s="291"/>
      <c r="F31" s="291"/>
      <c r="G31" s="273" t="s">
        <v>286</v>
      </c>
      <c r="H31" s="274"/>
      <c r="I31" s="274"/>
      <c r="J31" s="274"/>
      <c r="K31" s="275"/>
      <c r="L31" s="266"/>
      <c r="M31" s="266"/>
      <c r="N31" s="266"/>
      <c r="O31" s="266"/>
      <c r="P31" s="266"/>
      <c r="Q31" s="266"/>
      <c r="R31" s="266"/>
    </row>
    <row r="32" spans="1:18" ht="15" customHeight="1">
      <c r="A32" s="283"/>
      <c r="B32" s="285" t="s">
        <v>293</v>
      </c>
      <c r="C32" s="288" t="s">
        <v>294</v>
      </c>
      <c r="D32" s="289"/>
      <c r="E32" s="288" t="s">
        <v>2</v>
      </c>
      <c r="F32" s="289"/>
      <c r="G32" s="285" t="s">
        <v>293</v>
      </c>
      <c r="H32" s="288" t="s">
        <v>294</v>
      </c>
      <c r="I32" s="289"/>
      <c r="J32" s="288" t="s">
        <v>2</v>
      </c>
      <c r="K32" s="289"/>
    </row>
    <row r="33" spans="1:11">
      <c r="A33" s="283"/>
      <c r="B33" s="286"/>
      <c r="C33" s="276" t="s">
        <v>293</v>
      </c>
      <c r="D33" s="279" t="s">
        <v>295</v>
      </c>
      <c r="E33" s="276" t="s">
        <v>293</v>
      </c>
      <c r="F33" s="279" t="s">
        <v>295</v>
      </c>
      <c r="G33" s="286"/>
      <c r="H33" s="276" t="s">
        <v>293</v>
      </c>
      <c r="I33" s="279" t="s">
        <v>295</v>
      </c>
      <c r="J33" s="276" t="s">
        <v>293</v>
      </c>
      <c r="K33" s="279" t="s">
        <v>295</v>
      </c>
    </row>
    <row r="34" spans="1:11">
      <c r="A34" s="283"/>
      <c r="B34" s="286"/>
      <c r="C34" s="277"/>
      <c r="D34" s="280"/>
      <c r="E34" s="277"/>
      <c r="F34" s="280"/>
      <c r="G34" s="286"/>
      <c r="H34" s="277"/>
      <c r="I34" s="280"/>
      <c r="J34" s="277"/>
      <c r="K34" s="280"/>
    </row>
    <row r="35" spans="1:11">
      <c r="A35" s="284"/>
      <c r="B35" s="287"/>
      <c r="C35" s="278"/>
      <c r="D35" s="281"/>
      <c r="E35" s="278"/>
      <c r="F35" s="281"/>
      <c r="G35" s="287"/>
      <c r="H35" s="278"/>
      <c r="I35" s="281"/>
      <c r="J35" s="278"/>
      <c r="K35" s="281"/>
    </row>
    <row r="36" spans="1:11">
      <c r="A36" s="260"/>
      <c r="B36" s="270"/>
      <c r="C36" s="270"/>
      <c r="D36" s="270"/>
      <c r="E36" s="270"/>
      <c r="F36" s="270"/>
      <c r="G36" s="270"/>
      <c r="H36" s="270"/>
      <c r="I36" s="270"/>
      <c r="J36" s="270"/>
      <c r="K36" s="271"/>
    </row>
    <row r="37" spans="1:11">
      <c r="A37" s="261" t="s">
        <v>6</v>
      </c>
      <c r="B37" s="269">
        <v>3719351</v>
      </c>
      <c r="C37" s="269">
        <v>535732</v>
      </c>
      <c r="D37" s="269">
        <v>16368927</v>
      </c>
      <c r="E37" s="269">
        <v>3068508</v>
      </c>
      <c r="F37" s="269">
        <v>37119417</v>
      </c>
      <c r="G37" s="269">
        <v>21663339</v>
      </c>
      <c r="H37" s="269">
        <v>1386576</v>
      </c>
      <c r="I37" s="269">
        <v>41985504</v>
      </c>
      <c r="J37" s="269">
        <v>20176756</v>
      </c>
      <c r="K37" s="269">
        <v>369293016</v>
      </c>
    </row>
    <row r="38" spans="1:11">
      <c r="A38" s="262" t="s">
        <v>7</v>
      </c>
      <c r="B38" s="263">
        <v>108654</v>
      </c>
      <c r="C38" s="263">
        <v>0</v>
      </c>
      <c r="D38" s="263">
        <v>0</v>
      </c>
      <c r="E38" s="263">
        <v>0</v>
      </c>
      <c r="F38" s="263">
        <v>0</v>
      </c>
      <c r="G38" s="263">
        <v>96852</v>
      </c>
      <c r="H38" s="263">
        <v>0</v>
      </c>
      <c r="I38" s="263">
        <v>0</v>
      </c>
      <c r="J38" s="263">
        <v>0</v>
      </c>
      <c r="K38" s="263">
        <v>0</v>
      </c>
    </row>
    <row r="39" spans="1:11">
      <c r="A39" s="262" t="s">
        <v>8</v>
      </c>
      <c r="B39" s="263">
        <v>163957</v>
      </c>
      <c r="C39" s="263">
        <v>5229</v>
      </c>
      <c r="D39" s="263">
        <v>38656</v>
      </c>
      <c r="E39" s="263">
        <v>157726</v>
      </c>
      <c r="F39" s="263">
        <v>1855810</v>
      </c>
      <c r="G39" s="263">
        <v>462964</v>
      </c>
      <c r="H39" s="263">
        <v>5066</v>
      </c>
      <c r="I39" s="263">
        <v>46342</v>
      </c>
      <c r="J39" s="263">
        <v>457898</v>
      </c>
      <c r="K39" s="263">
        <v>8353885</v>
      </c>
    </row>
    <row r="40" spans="1:11">
      <c r="A40" s="262" t="s">
        <v>9</v>
      </c>
      <c r="B40" s="263">
        <v>172468</v>
      </c>
      <c r="C40" s="265">
        <v>6031</v>
      </c>
      <c r="D40" s="265">
        <v>101950</v>
      </c>
      <c r="E40" s="263">
        <v>165433</v>
      </c>
      <c r="F40" s="263">
        <v>1986866</v>
      </c>
      <c r="G40" s="263">
        <v>924592</v>
      </c>
      <c r="H40" s="265">
        <v>3022</v>
      </c>
      <c r="I40" s="265">
        <v>80404</v>
      </c>
      <c r="J40" s="263">
        <v>921570</v>
      </c>
      <c r="K40" s="263">
        <v>16854484</v>
      </c>
    </row>
    <row r="41" spans="1:11">
      <c r="A41" s="262" t="s">
        <v>10</v>
      </c>
      <c r="B41" s="263">
        <v>174364</v>
      </c>
      <c r="C41" s="263">
        <v>9068</v>
      </c>
      <c r="D41" s="263">
        <v>92216</v>
      </c>
      <c r="E41" s="263">
        <v>165296</v>
      </c>
      <c r="F41" s="263">
        <v>1982414</v>
      </c>
      <c r="G41" s="263">
        <v>2150882</v>
      </c>
      <c r="H41" s="263">
        <v>7940</v>
      </c>
      <c r="I41" s="263">
        <v>148865</v>
      </c>
      <c r="J41" s="263">
        <v>2140934</v>
      </c>
      <c r="K41" s="263">
        <v>39161712</v>
      </c>
    </row>
    <row r="42" spans="1:11">
      <c r="A42" s="262" t="s">
        <v>11</v>
      </c>
      <c r="B42" s="263">
        <v>191419</v>
      </c>
      <c r="C42" s="263">
        <v>9367</v>
      </c>
      <c r="D42" s="263">
        <v>87881</v>
      </c>
      <c r="E42" s="263">
        <v>180740</v>
      </c>
      <c r="F42" s="263">
        <v>2168387</v>
      </c>
      <c r="G42" s="263">
        <v>2371229</v>
      </c>
      <c r="H42" s="263">
        <v>11588</v>
      </c>
      <c r="I42" s="263">
        <v>251586</v>
      </c>
      <c r="J42" s="263">
        <v>2358636</v>
      </c>
      <c r="K42" s="263">
        <v>43136592</v>
      </c>
    </row>
    <row r="43" spans="1:11">
      <c r="A43" s="262" t="s">
        <v>12</v>
      </c>
      <c r="B43" s="263">
        <v>217256</v>
      </c>
      <c r="C43" s="263">
        <v>8651</v>
      </c>
      <c r="D43" s="263">
        <v>131924</v>
      </c>
      <c r="E43" s="263">
        <v>208605</v>
      </c>
      <c r="F43" s="263">
        <v>2515525</v>
      </c>
      <c r="G43" s="263">
        <v>2143711</v>
      </c>
      <c r="H43" s="263">
        <v>12992</v>
      </c>
      <c r="I43" s="263">
        <v>299413</v>
      </c>
      <c r="J43" s="263">
        <v>2130719</v>
      </c>
      <c r="K43" s="263">
        <v>39046027</v>
      </c>
    </row>
    <row r="44" spans="1:11">
      <c r="A44" s="262" t="s">
        <v>13</v>
      </c>
      <c r="B44" s="263">
        <v>257342</v>
      </c>
      <c r="C44" s="263">
        <v>14701</v>
      </c>
      <c r="D44" s="263">
        <v>150306</v>
      </c>
      <c r="E44" s="263">
        <v>241548</v>
      </c>
      <c r="F44" s="263">
        <v>2942421</v>
      </c>
      <c r="G44" s="263">
        <v>2142415</v>
      </c>
      <c r="H44" s="263">
        <v>17397</v>
      </c>
      <c r="I44" s="263">
        <v>392277</v>
      </c>
      <c r="J44" s="263">
        <v>2125019</v>
      </c>
      <c r="K44" s="263">
        <v>38893310</v>
      </c>
    </row>
    <row r="45" spans="1:11">
      <c r="A45" s="262" t="s">
        <v>14</v>
      </c>
      <c r="B45" s="263">
        <v>526966</v>
      </c>
      <c r="C45" s="263">
        <v>49738</v>
      </c>
      <c r="D45" s="263">
        <v>713748</v>
      </c>
      <c r="E45" s="263">
        <v>476226</v>
      </c>
      <c r="F45" s="263">
        <v>5717856</v>
      </c>
      <c r="G45" s="263">
        <v>3536306</v>
      </c>
      <c r="H45" s="263">
        <v>72265</v>
      </c>
      <c r="I45" s="263">
        <v>1720514</v>
      </c>
      <c r="J45" s="263">
        <v>3464041</v>
      </c>
      <c r="K45" s="263">
        <v>63396253</v>
      </c>
    </row>
    <row r="46" spans="1:11">
      <c r="A46" s="262" t="s">
        <v>15</v>
      </c>
      <c r="B46" s="263">
        <v>452735</v>
      </c>
      <c r="C46" s="263">
        <v>39101</v>
      </c>
      <c r="D46" s="263">
        <v>619293</v>
      </c>
      <c r="E46" s="263">
        <v>413635</v>
      </c>
      <c r="F46" s="263">
        <v>5030563</v>
      </c>
      <c r="G46" s="263">
        <v>2270449</v>
      </c>
      <c r="H46" s="263">
        <v>106514</v>
      </c>
      <c r="I46" s="263">
        <v>2688908</v>
      </c>
      <c r="J46" s="263">
        <v>2163935</v>
      </c>
      <c r="K46" s="263">
        <v>39594140</v>
      </c>
    </row>
    <row r="47" spans="1:11">
      <c r="A47" s="262" t="s">
        <v>16</v>
      </c>
      <c r="B47" s="263">
        <v>716324</v>
      </c>
      <c r="C47" s="263">
        <v>126689</v>
      </c>
      <c r="D47" s="263">
        <v>2350713</v>
      </c>
      <c r="E47" s="263">
        <v>588632</v>
      </c>
      <c r="F47" s="263">
        <v>7153144</v>
      </c>
      <c r="G47" s="263">
        <v>3047600</v>
      </c>
      <c r="H47" s="263">
        <v>307845</v>
      </c>
      <c r="I47" s="263">
        <v>9150784</v>
      </c>
      <c r="J47" s="263">
        <v>2739755</v>
      </c>
      <c r="K47" s="263">
        <v>50193469</v>
      </c>
    </row>
    <row r="48" spans="1:11">
      <c r="A48" s="262" t="s">
        <v>17</v>
      </c>
      <c r="B48" s="263">
        <v>334016</v>
      </c>
      <c r="C48" s="263">
        <v>95594</v>
      </c>
      <c r="D48" s="263">
        <v>1883486</v>
      </c>
      <c r="E48" s="263">
        <v>238420</v>
      </c>
      <c r="F48" s="263">
        <v>2913752</v>
      </c>
      <c r="G48" s="263">
        <v>1231109</v>
      </c>
      <c r="H48" s="263">
        <v>271753</v>
      </c>
      <c r="I48" s="263">
        <v>7102024</v>
      </c>
      <c r="J48" s="263">
        <v>959355</v>
      </c>
      <c r="K48" s="263">
        <v>17555915</v>
      </c>
    </row>
    <row r="49" spans="1:13">
      <c r="A49" s="262" t="s">
        <v>18</v>
      </c>
      <c r="B49" s="263">
        <v>311868</v>
      </c>
      <c r="C49" s="263">
        <v>119674</v>
      </c>
      <c r="D49" s="263">
        <v>2762627</v>
      </c>
      <c r="E49" s="263">
        <v>192184</v>
      </c>
      <c r="F49" s="263">
        <v>2356044</v>
      </c>
      <c r="G49" s="263">
        <v>1050307</v>
      </c>
      <c r="H49" s="263">
        <v>426213</v>
      </c>
      <c r="I49" s="263">
        <v>12576301</v>
      </c>
      <c r="J49" s="263">
        <v>624093</v>
      </c>
      <c r="K49" s="263">
        <v>11433492</v>
      </c>
    </row>
    <row r="50" spans="1:13">
      <c r="A50" s="262" t="s">
        <v>19</v>
      </c>
      <c r="B50" s="263">
        <v>66430</v>
      </c>
      <c r="C50" s="263">
        <v>32756</v>
      </c>
      <c r="D50" s="263">
        <v>1027725</v>
      </c>
      <c r="E50" s="263">
        <v>33654</v>
      </c>
      <c r="F50" s="263">
        <v>417203</v>
      </c>
      <c r="G50" s="263">
        <v>193683</v>
      </c>
      <c r="H50" s="263">
        <v>114428</v>
      </c>
      <c r="I50" s="263">
        <v>4339611</v>
      </c>
      <c r="J50" s="263">
        <v>79113</v>
      </c>
      <c r="K50" s="263">
        <v>1458168</v>
      </c>
    </row>
    <row r="51" spans="1:13">
      <c r="A51" s="262" t="s">
        <v>20</v>
      </c>
      <c r="B51" s="263">
        <v>14254</v>
      </c>
      <c r="C51" s="263">
        <v>9982</v>
      </c>
      <c r="D51" s="263">
        <v>529669</v>
      </c>
      <c r="E51" s="263">
        <v>4267</v>
      </c>
      <c r="F51" s="263">
        <v>53059</v>
      </c>
      <c r="G51" s="263">
        <v>27792</v>
      </c>
      <c r="H51" s="263">
        <v>19500</v>
      </c>
      <c r="I51" s="263">
        <v>1016877</v>
      </c>
      <c r="J51" s="263">
        <v>8292</v>
      </c>
      <c r="K51" s="263">
        <v>153235</v>
      </c>
    </row>
    <row r="52" spans="1:13">
      <c r="A52" s="262" t="s">
        <v>28</v>
      </c>
      <c r="B52" s="263">
        <v>3815</v>
      </c>
      <c r="C52" s="263">
        <v>2866</v>
      </c>
      <c r="D52" s="263">
        <v>319991</v>
      </c>
      <c r="E52" s="263">
        <v>949</v>
      </c>
      <c r="F52" s="263">
        <v>11561</v>
      </c>
      <c r="G52" s="263">
        <v>6189</v>
      </c>
      <c r="H52" s="263">
        <v>4423</v>
      </c>
      <c r="I52" s="263">
        <v>434461</v>
      </c>
      <c r="J52" s="263">
        <v>1766</v>
      </c>
      <c r="K52" s="263">
        <v>32546</v>
      </c>
    </row>
    <row r="53" spans="1:13">
      <c r="A53" s="262" t="s">
        <v>29</v>
      </c>
      <c r="B53" s="263">
        <v>2061</v>
      </c>
      <c r="C53" s="263">
        <v>1650</v>
      </c>
      <c r="D53" s="263">
        <v>157453</v>
      </c>
      <c r="E53" s="263">
        <v>411</v>
      </c>
      <c r="F53" s="263">
        <v>5143</v>
      </c>
      <c r="G53" s="263">
        <v>2604</v>
      </c>
      <c r="H53" s="263">
        <v>1974</v>
      </c>
      <c r="I53" s="263">
        <v>236589</v>
      </c>
      <c r="J53" s="263">
        <v>630</v>
      </c>
      <c r="K53" s="263">
        <v>11514</v>
      </c>
    </row>
    <row r="54" spans="1:13" ht="15" customHeight="1">
      <c r="A54" s="262" t="s">
        <v>30</v>
      </c>
      <c r="B54" s="263">
        <v>3411</v>
      </c>
      <c r="C54" s="263">
        <v>2823</v>
      </c>
      <c r="D54" s="263">
        <v>702052</v>
      </c>
      <c r="E54" s="263">
        <v>583</v>
      </c>
      <c r="F54" s="263">
        <v>7200</v>
      </c>
      <c r="G54" s="263">
        <v>3314</v>
      </c>
      <c r="H54" s="263">
        <v>2553</v>
      </c>
      <c r="I54" s="263">
        <v>470890</v>
      </c>
      <c r="J54" s="263">
        <v>760</v>
      </c>
      <c r="K54" s="263">
        <v>13874</v>
      </c>
    </row>
    <row r="55" spans="1:13" ht="15" customHeight="1">
      <c r="A55" s="262" t="s">
        <v>31</v>
      </c>
      <c r="B55" s="263">
        <v>1095</v>
      </c>
      <c r="C55" s="263">
        <v>954</v>
      </c>
      <c r="D55" s="263">
        <v>475651</v>
      </c>
      <c r="E55" s="263">
        <v>141</v>
      </c>
      <c r="F55" s="263">
        <v>1765</v>
      </c>
      <c r="G55" s="263">
        <v>821</v>
      </c>
      <c r="H55" s="263">
        <v>655</v>
      </c>
      <c r="I55" s="263">
        <v>230297</v>
      </c>
      <c r="J55" s="263">
        <v>166</v>
      </c>
      <c r="K55" s="263">
        <v>3066</v>
      </c>
    </row>
    <row r="56" spans="1:13" ht="15" customHeight="1">
      <c r="A56" s="267" t="s">
        <v>32</v>
      </c>
      <c r="B56" s="268">
        <v>916</v>
      </c>
      <c r="C56" s="268">
        <v>858</v>
      </c>
      <c r="D56" s="268">
        <v>4223586</v>
      </c>
      <c r="E56" s="268">
        <v>58</v>
      </c>
      <c r="F56" s="268">
        <v>703</v>
      </c>
      <c r="G56" s="268">
        <v>522</v>
      </c>
      <c r="H56" s="268">
        <v>449</v>
      </c>
      <c r="I56" s="268">
        <v>799361</v>
      </c>
      <c r="J56" s="268">
        <v>73</v>
      </c>
      <c r="K56" s="268">
        <v>1335</v>
      </c>
    </row>
    <row r="57" spans="1:13" ht="15" customHeight="1" thickBot="1">
      <c r="A57" s="218"/>
      <c r="B57" s="259"/>
      <c r="C57" s="259"/>
      <c r="D57" s="257"/>
      <c r="E57" s="259"/>
      <c r="F57" s="257"/>
      <c r="G57" s="250"/>
      <c r="H57" s="250"/>
      <c r="I57" s="250"/>
      <c r="J57" s="250"/>
      <c r="L57" s="117"/>
    </row>
    <row r="58" spans="1:13" ht="13.5" thickTop="1">
      <c r="A58" s="282" t="s">
        <v>292</v>
      </c>
      <c r="B58" s="273" t="s">
        <v>22</v>
      </c>
      <c r="C58" s="274"/>
      <c r="D58" s="274"/>
      <c r="E58" s="274"/>
      <c r="F58" s="275"/>
      <c r="G58" s="266"/>
      <c r="H58" s="266"/>
      <c r="I58" s="266"/>
      <c r="J58" s="266"/>
      <c r="K58" s="266"/>
      <c r="L58" s="266"/>
      <c r="M58" s="266"/>
    </row>
    <row r="59" spans="1:13">
      <c r="A59" s="283"/>
      <c r="B59" s="285" t="s">
        <v>293</v>
      </c>
      <c r="C59" s="288" t="s">
        <v>294</v>
      </c>
      <c r="D59" s="289"/>
      <c r="E59" s="288" t="s">
        <v>2</v>
      </c>
      <c r="F59" s="289"/>
      <c r="G59" s="2"/>
      <c r="H59" s="2"/>
      <c r="I59" s="2"/>
      <c r="J59" s="2"/>
      <c r="K59" s="2"/>
    </row>
    <row r="60" spans="1:13">
      <c r="A60" s="283"/>
      <c r="B60" s="286"/>
      <c r="C60" s="276" t="s">
        <v>293</v>
      </c>
      <c r="D60" s="279" t="s">
        <v>295</v>
      </c>
      <c r="E60" s="276" t="s">
        <v>293</v>
      </c>
      <c r="F60" s="279" t="s">
        <v>295</v>
      </c>
      <c r="G60" s="2"/>
      <c r="H60" s="2"/>
      <c r="I60" s="2"/>
      <c r="J60" s="2"/>
      <c r="K60" s="2"/>
    </row>
    <row r="61" spans="1:13">
      <c r="A61" s="283"/>
      <c r="B61" s="286"/>
      <c r="C61" s="277"/>
      <c r="D61" s="280"/>
      <c r="E61" s="277"/>
      <c r="F61" s="280"/>
      <c r="G61" s="2"/>
      <c r="H61" s="2"/>
      <c r="I61" s="2"/>
      <c r="J61" s="2"/>
      <c r="K61" s="2"/>
    </row>
    <row r="62" spans="1:13">
      <c r="A62" s="284"/>
      <c r="B62" s="287"/>
      <c r="C62" s="278"/>
      <c r="D62" s="281"/>
      <c r="E62" s="278"/>
      <c r="F62" s="281"/>
      <c r="G62" s="2"/>
      <c r="H62" s="2"/>
      <c r="I62" s="2"/>
      <c r="J62" s="2"/>
      <c r="K62" s="2"/>
    </row>
    <row r="63" spans="1:13">
      <c r="A63" s="260"/>
      <c r="B63" s="270"/>
      <c r="C63" s="270"/>
      <c r="D63" s="270"/>
      <c r="E63" s="270"/>
      <c r="F63" s="271"/>
      <c r="G63" s="2"/>
      <c r="H63" s="2"/>
      <c r="I63" s="2"/>
      <c r="J63" s="2"/>
      <c r="K63" s="2"/>
    </row>
    <row r="64" spans="1:13">
      <c r="A64" s="261" t="s">
        <v>6</v>
      </c>
      <c r="B64" s="269">
        <v>77618002</v>
      </c>
      <c r="C64" s="269">
        <v>7051020</v>
      </c>
      <c r="D64" s="269">
        <v>190167593</v>
      </c>
      <c r="E64" s="269">
        <v>69282219</v>
      </c>
      <c r="F64" s="269">
        <v>806115609</v>
      </c>
      <c r="G64" s="2"/>
      <c r="H64" s="2"/>
      <c r="I64" s="2"/>
      <c r="J64" s="2"/>
      <c r="K64" s="2"/>
    </row>
    <row r="65" spans="1:11">
      <c r="A65" s="262" t="s">
        <v>7</v>
      </c>
      <c r="B65" s="263">
        <v>1282770</v>
      </c>
      <c r="C65" s="263">
        <v>0</v>
      </c>
      <c r="D65" s="263">
        <v>0</v>
      </c>
      <c r="E65" s="263">
        <v>0</v>
      </c>
      <c r="F65" s="263">
        <v>0</v>
      </c>
      <c r="G65" s="2"/>
      <c r="H65" s="2"/>
      <c r="I65" s="2"/>
      <c r="J65" s="2"/>
      <c r="K65" s="2"/>
    </row>
    <row r="66" spans="1:11">
      <c r="A66" s="262" t="s">
        <v>8</v>
      </c>
      <c r="B66" s="263">
        <v>8552398</v>
      </c>
      <c r="C66" s="263">
        <v>63880</v>
      </c>
      <c r="D66" s="263">
        <v>1321710</v>
      </c>
      <c r="E66" s="263">
        <v>8488518</v>
      </c>
      <c r="F66" s="263">
        <v>69701136</v>
      </c>
      <c r="G66" s="2"/>
      <c r="H66" s="2"/>
      <c r="I66" s="2"/>
      <c r="J66" s="2"/>
      <c r="K66" s="2"/>
    </row>
    <row r="67" spans="1:11">
      <c r="A67" s="262" t="s">
        <v>9</v>
      </c>
      <c r="B67" s="263">
        <v>7999774</v>
      </c>
      <c r="C67" s="263">
        <v>80352</v>
      </c>
      <c r="D67" s="263">
        <v>1781513</v>
      </c>
      <c r="E67" s="263">
        <v>7919422</v>
      </c>
      <c r="F67" s="263">
        <v>84344850</v>
      </c>
      <c r="G67" s="2"/>
      <c r="H67" s="2"/>
      <c r="I67" s="2"/>
      <c r="J67" s="2"/>
      <c r="K67" s="2"/>
    </row>
    <row r="68" spans="1:11">
      <c r="A68" s="262" t="s">
        <v>10</v>
      </c>
      <c r="B68" s="263">
        <v>7629818</v>
      </c>
      <c r="C68" s="263">
        <v>116946</v>
      </c>
      <c r="D68" s="263">
        <v>2666542</v>
      </c>
      <c r="E68" s="263">
        <v>7512872</v>
      </c>
      <c r="F68" s="263">
        <v>91788993</v>
      </c>
      <c r="G68" s="2"/>
      <c r="H68" s="2"/>
      <c r="I68" s="2"/>
      <c r="J68" s="2"/>
      <c r="K68" s="2"/>
    </row>
    <row r="69" spans="1:11">
      <c r="A69" s="262" t="s">
        <v>11</v>
      </c>
      <c r="B69" s="263">
        <v>6195440</v>
      </c>
      <c r="C69" s="263">
        <v>144936</v>
      </c>
      <c r="D69" s="263">
        <v>3398063</v>
      </c>
      <c r="E69" s="263">
        <v>6050503</v>
      </c>
      <c r="F69" s="263">
        <v>74360747</v>
      </c>
      <c r="G69" s="2"/>
      <c r="H69" s="2"/>
      <c r="I69" s="2"/>
      <c r="J69" s="2"/>
      <c r="K69" s="2"/>
    </row>
    <row r="70" spans="1:11">
      <c r="A70" s="262" t="s">
        <v>12</v>
      </c>
      <c r="B70" s="263">
        <v>5638544</v>
      </c>
      <c r="C70" s="263">
        <v>189077</v>
      </c>
      <c r="D70" s="263">
        <v>4404271</v>
      </c>
      <c r="E70" s="263">
        <v>5449467</v>
      </c>
      <c r="F70" s="263">
        <v>66867233</v>
      </c>
      <c r="G70" s="2"/>
      <c r="H70" s="2"/>
      <c r="I70" s="2"/>
      <c r="J70" s="2"/>
      <c r="K70" s="2"/>
    </row>
    <row r="71" spans="1:11">
      <c r="A71" s="262" t="s">
        <v>13</v>
      </c>
      <c r="B71" s="263">
        <v>5293068</v>
      </c>
      <c r="C71" s="263">
        <v>200336</v>
      </c>
      <c r="D71" s="263">
        <v>4384479</v>
      </c>
      <c r="E71" s="263">
        <v>5091754</v>
      </c>
      <c r="F71" s="263">
        <v>62519353</v>
      </c>
      <c r="G71" s="2"/>
      <c r="H71" s="2"/>
      <c r="I71" s="2"/>
      <c r="J71" s="2"/>
      <c r="K71" s="2"/>
    </row>
    <row r="72" spans="1:11">
      <c r="A72" s="262" t="s">
        <v>14</v>
      </c>
      <c r="B72" s="263">
        <v>8895310</v>
      </c>
      <c r="C72" s="263">
        <v>436309</v>
      </c>
      <c r="D72" s="263">
        <v>9822060</v>
      </c>
      <c r="E72" s="263">
        <v>8459001</v>
      </c>
      <c r="F72" s="263">
        <v>103805160</v>
      </c>
      <c r="G72" s="2"/>
      <c r="H72" s="2"/>
      <c r="I72" s="2"/>
      <c r="J72" s="2"/>
      <c r="K72" s="2"/>
    </row>
    <row r="73" spans="1:11">
      <c r="A73" s="262" t="s">
        <v>15</v>
      </c>
      <c r="B73" s="263">
        <v>6702055</v>
      </c>
      <c r="C73" s="263">
        <v>526373</v>
      </c>
      <c r="D73" s="263">
        <v>11536894</v>
      </c>
      <c r="E73" s="263">
        <v>6175682</v>
      </c>
      <c r="F73" s="263">
        <v>76172573</v>
      </c>
      <c r="G73" s="2"/>
      <c r="H73" s="2"/>
      <c r="I73" s="2"/>
      <c r="J73" s="2"/>
      <c r="K73" s="2"/>
    </row>
    <row r="74" spans="1:11">
      <c r="A74" s="262" t="s">
        <v>16</v>
      </c>
      <c r="B74" s="263">
        <v>10099437</v>
      </c>
      <c r="C74" s="263">
        <v>1542961</v>
      </c>
      <c r="D74" s="263">
        <v>33488072</v>
      </c>
      <c r="E74" s="263">
        <v>8555474</v>
      </c>
      <c r="F74" s="263">
        <v>106256874</v>
      </c>
      <c r="G74" s="2"/>
      <c r="H74" s="2"/>
      <c r="I74" s="2"/>
      <c r="J74" s="2"/>
      <c r="K74" s="2"/>
    </row>
    <row r="75" spans="1:11">
      <c r="A75" s="262" t="s">
        <v>17</v>
      </c>
      <c r="B75" s="263">
        <v>4305997</v>
      </c>
      <c r="C75" s="263">
        <v>1288935</v>
      </c>
      <c r="D75" s="263">
        <v>29396431</v>
      </c>
      <c r="E75" s="263">
        <v>3017063</v>
      </c>
      <c r="F75" s="263">
        <v>37909562</v>
      </c>
      <c r="G75" s="2"/>
      <c r="H75" s="2"/>
      <c r="I75" s="2"/>
      <c r="J75" s="2"/>
      <c r="K75" s="2"/>
    </row>
    <row r="76" spans="1:11">
      <c r="A76" s="262" t="s">
        <v>18</v>
      </c>
      <c r="B76" s="263">
        <v>3942044</v>
      </c>
      <c r="C76" s="263">
        <v>1793070</v>
      </c>
      <c r="D76" s="263">
        <v>45718537</v>
      </c>
      <c r="E76" s="263">
        <v>2148967</v>
      </c>
      <c r="F76" s="263">
        <v>27134511</v>
      </c>
      <c r="G76" s="2"/>
      <c r="H76" s="2"/>
      <c r="I76" s="2"/>
      <c r="J76" s="2"/>
      <c r="K76" s="2"/>
    </row>
    <row r="77" spans="1:11">
      <c r="A77" s="262" t="s">
        <v>19</v>
      </c>
      <c r="B77" s="263">
        <v>891047</v>
      </c>
      <c r="C77" s="263">
        <v>528202</v>
      </c>
      <c r="D77" s="263">
        <v>18940391</v>
      </c>
      <c r="E77" s="263">
        <v>362841</v>
      </c>
      <c r="F77" s="263">
        <v>4610804</v>
      </c>
      <c r="G77" s="2"/>
      <c r="H77" s="2"/>
      <c r="I77" s="2"/>
      <c r="J77" s="2"/>
      <c r="K77" s="2"/>
    </row>
    <row r="78" spans="1:11">
      <c r="A78" s="262" t="s">
        <v>20</v>
      </c>
      <c r="B78" s="263">
        <v>124240</v>
      </c>
      <c r="C78" s="263">
        <v>88139</v>
      </c>
      <c r="D78" s="263">
        <v>5357860</v>
      </c>
      <c r="E78" s="263">
        <v>36101</v>
      </c>
      <c r="F78" s="263">
        <v>459326</v>
      </c>
      <c r="G78" s="2"/>
      <c r="H78" s="2"/>
      <c r="I78" s="2"/>
      <c r="J78" s="2"/>
      <c r="K78" s="2"/>
    </row>
    <row r="79" spans="1:11">
      <c r="A79" s="262" t="s">
        <v>28</v>
      </c>
      <c r="B79" s="263">
        <v>29058</v>
      </c>
      <c r="C79" s="263">
        <v>21782</v>
      </c>
      <c r="D79" s="263">
        <v>2173800</v>
      </c>
      <c r="E79" s="263">
        <v>7276</v>
      </c>
      <c r="F79" s="263">
        <v>92339</v>
      </c>
      <c r="G79" s="2"/>
      <c r="H79" s="2"/>
      <c r="I79" s="2"/>
      <c r="J79" s="2"/>
      <c r="K79" s="2"/>
    </row>
    <row r="80" spans="1:11">
      <c r="A80" s="262" t="s">
        <v>29</v>
      </c>
      <c r="B80" s="263">
        <v>11897</v>
      </c>
      <c r="C80" s="263">
        <v>9087</v>
      </c>
      <c r="D80" s="263">
        <v>1419444</v>
      </c>
      <c r="E80" s="263">
        <v>2809</v>
      </c>
      <c r="F80" s="263">
        <v>35549</v>
      </c>
      <c r="G80" s="2"/>
      <c r="H80" s="2"/>
      <c r="I80" s="2"/>
      <c r="J80" s="2"/>
      <c r="K80" s="2"/>
    </row>
    <row r="81" spans="1:11">
      <c r="A81" s="262" t="s">
        <v>30</v>
      </c>
      <c r="B81" s="263">
        <v>17723</v>
      </c>
      <c r="C81" s="263">
        <v>14232</v>
      </c>
      <c r="D81" s="263">
        <v>3512801</v>
      </c>
      <c r="E81" s="263">
        <v>3490</v>
      </c>
      <c r="F81" s="263">
        <v>44248</v>
      </c>
      <c r="G81" s="2"/>
      <c r="H81" s="2"/>
      <c r="I81" s="2"/>
      <c r="J81" s="2"/>
      <c r="K81" s="2"/>
    </row>
    <row r="82" spans="1:11">
      <c r="A82" s="262" t="s">
        <v>31</v>
      </c>
      <c r="B82" s="263">
        <v>4535</v>
      </c>
      <c r="C82" s="263">
        <v>3859</v>
      </c>
      <c r="D82" s="263">
        <v>2129448</v>
      </c>
      <c r="E82" s="263">
        <v>676</v>
      </c>
      <c r="F82" s="263">
        <v>8548</v>
      </c>
      <c r="G82" s="2"/>
      <c r="H82" s="2"/>
      <c r="I82" s="2"/>
      <c r="J82" s="2"/>
      <c r="K82" s="2"/>
    </row>
    <row r="83" spans="1:11">
      <c r="A83" s="267" t="s">
        <v>32</v>
      </c>
      <c r="B83" s="268">
        <v>2847</v>
      </c>
      <c r="C83" s="268">
        <v>2546</v>
      </c>
      <c r="D83" s="268">
        <v>8715279</v>
      </c>
      <c r="E83" s="268">
        <v>301</v>
      </c>
      <c r="F83" s="268">
        <v>3802</v>
      </c>
      <c r="G83" s="2"/>
      <c r="H83" s="2"/>
      <c r="I83" s="2"/>
      <c r="J83" s="2"/>
      <c r="K83" s="2"/>
    </row>
    <row r="84" spans="1:11">
      <c r="A84" s="245"/>
      <c r="B84" s="246"/>
      <c r="C84" s="246"/>
      <c r="D84" s="246"/>
      <c r="E84" s="246"/>
      <c r="F84" s="247"/>
      <c r="G84" s="248"/>
      <c r="H84" s="248"/>
      <c r="I84" s="248"/>
      <c r="J84" s="248"/>
      <c r="K84" s="255"/>
    </row>
    <row r="85" spans="1:11">
      <c r="A85" s="249" t="s">
        <v>35</v>
      </c>
      <c r="B85" s="246"/>
      <c r="C85" s="246"/>
      <c r="D85" s="246"/>
      <c r="E85" s="246"/>
      <c r="F85" s="247"/>
      <c r="G85" s="248"/>
      <c r="H85" s="248"/>
      <c r="I85" s="248"/>
      <c r="J85" s="248"/>
      <c r="K85" s="255"/>
    </row>
    <row r="86" spans="1:11">
      <c r="A86" s="248" t="s">
        <v>296</v>
      </c>
      <c r="B86" s="246"/>
      <c r="C86" s="246"/>
      <c r="D86" s="246"/>
      <c r="E86" s="246"/>
      <c r="F86" s="247"/>
      <c r="G86" s="248"/>
      <c r="H86" s="248"/>
      <c r="I86" s="248"/>
      <c r="J86" s="248"/>
      <c r="K86" s="255"/>
    </row>
    <row r="87" spans="1:11">
      <c r="A87" s="272" t="s">
        <v>297</v>
      </c>
      <c r="B87" s="248"/>
      <c r="C87" s="248"/>
      <c r="D87" s="248"/>
      <c r="E87" s="248"/>
      <c r="F87" s="248"/>
      <c r="G87" s="248"/>
      <c r="H87" s="248"/>
      <c r="I87" s="248"/>
      <c r="J87" s="248"/>
      <c r="K87" s="255"/>
    </row>
    <row r="88" spans="1:11">
      <c r="A88" s="199" t="s">
        <v>283</v>
      </c>
    </row>
  </sheetData>
  <mergeCells count="43">
    <mergeCell ref="A31:A35"/>
    <mergeCell ref="D6:D8"/>
    <mergeCell ref="E6:E8"/>
    <mergeCell ref="F6:F8"/>
    <mergeCell ref="A4:A8"/>
    <mergeCell ref="B5:B8"/>
    <mergeCell ref="C5:D5"/>
    <mergeCell ref="E5:F5"/>
    <mergeCell ref="C6:C8"/>
    <mergeCell ref="H32:I32"/>
    <mergeCell ref="J32:K32"/>
    <mergeCell ref="C33:C35"/>
    <mergeCell ref="D33:D35"/>
    <mergeCell ref="B4:F4"/>
    <mergeCell ref="G5:G8"/>
    <mergeCell ref="H5:I5"/>
    <mergeCell ref="J5:K5"/>
    <mergeCell ref="H6:H8"/>
    <mergeCell ref="G4:K4"/>
    <mergeCell ref="I6:I8"/>
    <mergeCell ref="J6:J8"/>
    <mergeCell ref="K6:K8"/>
    <mergeCell ref="G31:K31"/>
    <mergeCell ref="A58:A62"/>
    <mergeCell ref="B59:B62"/>
    <mergeCell ref="C59:D59"/>
    <mergeCell ref="E59:F59"/>
    <mergeCell ref="I33:I35"/>
    <mergeCell ref="J33:J35"/>
    <mergeCell ref="K33:K35"/>
    <mergeCell ref="B31:F31"/>
    <mergeCell ref="G32:G35"/>
    <mergeCell ref="H33:H35"/>
    <mergeCell ref="E33:E35"/>
    <mergeCell ref="F33:F35"/>
    <mergeCell ref="B32:B35"/>
    <mergeCell ref="C32:D32"/>
    <mergeCell ref="E32:F32"/>
    <mergeCell ref="B58:F58"/>
    <mergeCell ref="C60:C62"/>
    <mergeCell ref="D60:D62"/>
    <mergeCell ref="E60:E62"/>
    <mergeCell ref="F60:F62"/>
  </mergeCells>
  <hyperlinks>
    <hyperlink ref="A87" r:id="rId1" xr:uid="{EECFE4E2-EF93-4A4B-8415-AB21A09BFA96}"/>
  </hyperlinks>
  <printOptions horizontalCentered="1"/>
  <pageMargins left="0.1" right="0.1" top="0.1" bottom="0.1" header="0.1" footer="0.1"/>
  <pageSetup scale="71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04"/>
  <sheetViews>
    <sheetView showGridLines="0" workbookViewId="0">
      <selection sqref="A1:IV65536"/>
    </sheetView>
  </sheetViews>
  <sheetFormatPr defaultRowHeight="12.75"/>
  <cols>
    <col min="1" max="1" width="28" style="163" customWidth="1"/>
    <col min="2" max="2" width="12.7109375" style="149" customWidth="1"/>
    <col min="3" max="3" width="13.85546875" style="149" customWidth="1"/>
    <col min="4" max="4" width="10.85546875" style="149" customWidth="1"/>
    <col min="5" max="5" width="12.5703125" style="149" customWidth="1"/>
    <col min="6" max="6" width="10.7109375" style="148" customWidth="1"/>
    <col min="7" max="11" width="9.140625" style="148"/>
    <col min="12" max="16384" width="9.140625" style="123"/>
  </cols>
  <sheetData>
    <row r="1" spans="1:11" ht="12.75" customHeight="1">
      <c r="A1" s="3" t="s">
        <v>39</v>
      </c>
      <c r="B1" s="146"/>
      <c r="C1" s="146"/>
      <c r="D1" s="146"/>
      <c r="E1" s="146"/>
      <c r="F1" s="147"/>
    </row>
    <row r="2" spans="1:11" s="6" customFormat="1" ht="12.75" customHeight="1" thickBot="1">
      <c r="B2" s="149"/>
      <c r="C2" s="149"/>
      <c r="D2" s="149"/>
      <c r="E2" s="149"/>
      <c r="F2" s="150"/>
      <c r="G2" s="150"/>
      <c r="H2" s="150"/>
      <c r="I2" s="150"/>
      <c r="J2" s="150"/>
      <c r="K2" s="150"/>
    </row>
    <row r="3" spans="1:11" s="22" customFormat="1" ht="12.75" customHeight="1" thickTop="1">
      <c r="A3" s="8"/>
      <c r="B3" s="9" t="s">
        <v>0</v>
      </c>
      <c r="C3" s="10"/>
      <c r="D3" s="10"/>
      <c r="E3" s="10"/>
      <c r="F3" s="10"/>
    </row>
    <row r="4" spans="1:11" s="49" customFormat="1" ht="12.75" customHeight="1">
      <c r="A4" s="11" t="s">
        <v>1</v>
      </c>
      <c r="B4" s="12"/>
      <c r="C4" s="13" t="s">
        <v>25</v>
      </c>
      <c r="D4" s="13"/>
      <c r="E4" s="14" t="s">
        <v>2</v>
      </c>
      <c r="F4" s="15"/>
    </row>
    <row r="5" spans="1:11" s="49" customFormat="1" ht="12.75" customHeight="1">
      <c r="A5" s="16" t="s">
        <v>3</v>
      </c>
      <c r="B5" s="12" t="s">
        <v>4</v>
      </c>
      <c r="C5" s="12" t="s">
        <v>4</v>
      </c>
      <c r="D5" s="12"/>
      <c r="E5" s="12" t="s">
        <v>4</v>
      </c>
      <c r="F5" s="83"/>
    </row>
    <row r="6" spans="1:11" s="49" customFormat="1" ht="12.75" customHeight="1">
      <c r="A6" s="17"/>
      <c r="B6" s="18" t="s">
        <v>5</v>
      </c>
      <c r="C6" s="19" t="s">
        <v>5</v>
      </c>
      <c r="D6" s="20" t="s">
        <v>24</v>
      </c>
      <c r="E6" s="19" t="s">
        <v>5</v>
      </c>
      <c r="F6" s="20" t="s">
        <v>24</v>
      </c>
    </row>
    <row r="7" spans="1:11" s="49" customFormat="1" ht="12.75" customHeight="1">
      <c r="A7" s="22"/>
      <c r="B7" s="86"/>
      <c r="C7" s="86"/>
      <c r="D7" s="87"/>
      <c r="E7" s="86"/>
      <c r="F7" s="87"/>
    </row>
    <row r="8" spans="1:11" s="124" customFormat="1" ht="12.75" customHeight="1">
      <c r="A8" s="27" t="s">
        <v>6</v>
      </c>
      <c r="B8" s="151">
        <v>129373500</v>
      </c>
      <c r="C8" s="152">
        <v>42534320</v>
      </c>
      <c r="D8" s="93">
        <f>C8/B8</f>
        <v>0.32877150266476518</v>
      </c>
      <c r="E8" s="152">
        <v>85670504</v>
      </c>
      <c r="F8" s="93">
        <f>E8/B8</f>
        <v>0.66219514815630709</v>
      </c>
    </row>
    <row r="9" spans="1:11" s="49" customFormat="1" ht="12.75" customHeight="1">
      <c r="A9" s="30" t="s">
        <v>7</v>
      </c>
      <c r="B9" s="153">
        <v>1146357</v>
      </c>
      <c r="C9" s="154"/>
      <c r="D9" s="99"/>
      <c r="E9" s="154"/>
      <c r="F9" s="93"/>
    </row>
    <row r="10" spans="1:11" s="49" customFormat="1" ht="12.75" customHeight="1">
      <c r="A10" s="30" t="s">
        <v>8</v>
      </c>
      <c r="B10" s="153">
        <v>12802742</v>
      </c>
      <c r="C10" s="154">
        <v>185173</v>
      </c>
      <c r="D10" s="99">
        <f>C10/B10</f>
        <v>1.4463542263055835E-2</v>
      </c>
      <c r="E10" s="154">
        <v>12616620</v>
      </c>
      <c r="F10" s="99">
        <f t="shared" ref="F10:F27" si="0">E10/B10</f>
        <v>0.98546233299085462</v>
      </c>
    </row>
    <row r="11" spans="1:11" s="49" customFormat="1" ht="12.75" customHeight="1">
      <c r="A11" s="30" t="s">
        <v>9</v>
      </c>
      <c r="B11" s="153">
        <v>12801602</v>
      </c>
      <c r="C11" s="154">
        <v>467842</v>
      </c>
      <c r="D11" s="99">
        <f t="shared" ref="D11:D27" si="1">C11/B11</f>
        <v>3.6545582341960016E-2</v>
      </c>
      <c r="E11" s="154">
        <v>12330806</v>
      </c>
      <c r="F11" s="99">
        <f t="shared" si="0"/>
        <v>0.9632236652881413</v>
      </c>
    </row>
    <row r="12" spans="1:11" s="49" customFormat="1" ht="12.75" customHeight="1">
      <c r="A12" s="30" t="s">
        <v>10</v>
      </c>
      <c r="B12" s="153">
        <v>12111065</v>
      </c>
      <c r="C12" s="154">
        <v>841274</v>
      </c>
      <c r="D12" s="99">
        <f t="shared" si="1"/>
        <v>6.9463255295880252E-2</v>
      </c>
      <c r="E12" s="154">
        <v>11267762</v>
      </c>
      <c r="F12" s="99">
        <f t="shared" si="0"/>
        <v>0.93036921195617395</v>
      </c>
    </row>
    <row r="13" spans="1:11" s="49" customFormat="1" ht="12.75" customHeight="1">
      <c r="A13" s="30" t="s">
        <v>11</v>
      </c>
      <c r="B13" s="153">
        <v>11661534</v>
      </c>
      <c r="C13" s="154">
        <v>1214471</v>
      </c>
      <c r="D13" s="99">
        <f t="shared" si="1"/>
        <v>0.10414333140048299</v>
      </c>
      <c r="E13" s="154">
        <v>10447064</v>
      </c>
      <c r="F13" s="99">
        <f t="shared" si="0"/>
        <v>0.89585675435152867</v>
      </c>
    </row>
    <row r="14" spans="1:11" s="49" customFormat="1" ht="12.75" customHeight="1">
      <c r="A14" s="30" t="s">
        <v>12</v>
      </c>
      <c r="B14" s="153">
        <v>9993115</v>
      </c>
      <c r="C14" s="154">
        <v>1529850</v>
      </c>
      <c r="D14" s="99">
        <f t="shared" si="1"/>
        <v>0.15309040274228808</v>
      </c>
      <c r="E14" s="154">
        <v>8455222</v>
      </c>
      <c r="F14" s="99">
        <f t="shared" si="0"/>
        <v>0.84610474311563511</v>
      </c>
    </row>
    <row r="15" spans="1:11" s="49" customFormat="1" ht="12.75" customHeight="1">
      <c r="A15" s="30" t="s">
        <v>13</v>
      </c>
      <c r="B15" s="153">
        <v>8368758</v>
      </c>
      <c r="C15" s="154">
        <v>1811190</v>
      </c>
      <c r="D15" s="99">
        <f t="shared" si="1"/>
        <v>0.21642279535386255</v>
      </c>
      <c r="E15" s="154">
        <v>6553512</v>
      </c>
      <c r="F15" s="99">
        <f t="shared" si="0"/>
        <v>0.78309254491526703</v>
      </c>
    </row>
    <row r="16" spans="1:11" s="49" customFormat="1" ht="12.75" customHeight="1">
      <c r="A16" s="30" t="s">
        <v>14</v>
      </c>
      <c r="B16" s="153">
        <v>13547727</v>
      </c>
      <c r="C16" s="154">
        <v>4345285</v>
      </c>
      <c r="D16" s="99">
        <f t="shared" si="1"/>
        <v>0.32073904353106614</v>
      </c>
      <c r="E16" s="154">
        <v>9198395</v>
      </c>
      <c r="F16" s="99">
        <f t="shared" si="0"/>
        <v>0.67896223477192885</v>
      </c>
    </row>
    <row r="17" spans="1:6" s="49" customFormat="1" ht="12.75" customHeight="1">
      <c r="A17" s="30" t="s">
        <v>15</v>
      </c>
      <c r="B17" s="153">
        <v>10412090</v>
      </c>
      <c r="C17" s="154">
        <v>4637438</v>
      </c>
      <c r="D17" s="99">
        <f t="shared" si="1"/>
        <v>0.44538973443372082</v>
      </c>
      <c r="E17" s="154">
        <v>5774652</v>
      </c>
      <c r="F17" s="99">
        <f t="shared" si="0"/>
        <v>0.55461026556627924</v>
      </c>
    </row>
    <row r="18" spans="1:6" s="49" customFormat="1" ht="12.75" customHeight="1">
      <c r="A18" s="30" t="s">
        <v>16</v>
      </c>
      <c r="B18" s="153">
        <v>17076159</v>
      </c>
      <c r="C18" s="154">
        <v>10704645</v>
      </c>
      <c r="D18" s="99">
        <f t="shared" si="1"/>
        <v>0.62687662957460166</v>
      </c>
      <c r="E18" s="154">
        <v>6371514</v>
      </c>
      <c r="F18" s="99">
        <f t="shared" si="0"/>
        <v>0.37312337042539834</v>
      </c>
    </row>
    <row r="19" spans="1:6" s="49" customFormat="1" ht="12.75" customHeight="1">
      <c r="A19" s="33" t="s">
        <v>17</v>
      </c>
      <c r="B19" s="153">
        <v>8597328</v>
      </c>
      <c r="C19" s="154">
        <v>6972333</v>
      </c>
      <c r="D19" s="99">
        <f t="shared" si="1"/>
        <v>0.81098836754861514</v>
      </c>
      <c r="E19" s="154">
        <v>1624995</v>
      </c>
      <c r="F19" s="99">
        <f t="shared" si="0"/>
        <v>0.18901163245138489</v>
      </c>
    </row>
    <row r="20" spans="1:6" s="49" customFormat="1" ht="12.75" customHeight="1">
      <c r="A20" s="33" t="s">
        <v>18</v>
      </c>
      <c r="B20" s="153">
        <v>8083447</v>
      </c>
      <c r="C20" s="154">
        <v>7249967</v>
      </c>
      <c r="D20" s="99">
        <f t="shared" si="1"/>
        <v>0.8968905220755452</v>
      </c>
      <c r="E20" s="154">
        <v>833332</v>
      </c>
      <c r="F20" s="99">
        <f t="shared" si="0"/>
        <v>0.10309116890356304</v>
      </c>
    </row>
    <row r="21" spans="1:6" s="49" customFormat="1" ht="12.75" customHeight="1">
      <c r="A21" s="33" t="s">
        <v>19</v>
      </c>
      <c r="B21" s="153">
        <v>2135763</v>
      </c>
      <c r="C21" s="154">
        <v>1994390</v>
      </c>
      <c r="D21" s="99">
        <f t="shared" si="1"/>
        <v>0.93380679410590028</v>
      </c>
      <c r="E21" s="154">
        <v>141373</v>
      </c>
      <c r="F21" s="99">
        <f t="shared" si="0"/>
        <v>6.6193205894099674E-2</v>
      </c>
    </row>
    <row r="22" spans="1:6" s="49" customFormat="1" ht="12.75" customHeight="1">
      <c r="A22" s="33" t="s">
        <v>20</v>
      </c>
      <c r="B22" s="153">
        <v>396131</v>
      </c>
      <c r="C22" s="154">
        <v>361512</v>
      </c>
      <c r="D22" s="100">
        <f t="shared" si="1"/>
        <v>0.91260719307501814</v>
      </c>
      <c r="E22" s="154">
        <v>34534</v>
      </c>
      <c r="F22" s="99">
        <f t="shared" si="0"/>
        <v>8.7178231443638593E-2</v>
      </c>
    </row>
    <row r="23" spans="1:6" s="49" customFormat="1" ht="12.75" customHeight="1">
      <c r="A23" s="33" t="s">
        <v>28</v>
      </c>
      <c r="B23" s="153">
        <v>99510</v>
      </c>
      <c r="C23" s="154">
        <v>89027</v>
      </c>
      <c r="D23" s="100">
        <f t="shared" si="1"/>
        <v>0.89465380363782532</v>
      </c>
      <c r="E23" s="154">
        <v>10474</v>
      </c>
      <c r="F23" s="99">
        <f t="shared" si="0"/>
        <v>0.10525575319063411</v>
      </c>
    </row>
    <row r="24" spans="1:6" s="49" customFormat="1" ht="12.75" customHeight="1">
      <c r="A24" s="33" t="s">
        <v>29</v>
      </c>
      <c r="B24" s="153">
        <v>44582</v>
      </c>
      <c r="C24" s="154">
        <v>40698</v>
      </c>
      <c r="D24" s="100">
        <f t="shared" si="1"/>
        <v>0.91287963752186985</v>
      </c>
      <c r="E24" s="154">
        <v>3884</v>
      </c>
      <c r="F24" s="99">
        <f t="shared" si="0"/>
        <v>8.7120362478130181E-2</v>
      </c>
    </row>
    <row r="25" spans="1:6" s="49" customFormat="1" ht="12.75" customHeight="1">
      <c r="A25" s="33" t="s">
        <v>30</v>
      </c>
      <c r="B25" s="153">
        <v>66768</v>
      </c>
      <c r="C25" s="154">
        <v>61691</v>
      </c>
      <c r="D25" s="100">
        <f t="shared" si="1"/>
        <v>0.92396057991852387</v>
      </c>
      <c r="E25" s="154">
        <v>5076</v>
      </c>
      <c r="F25" s="99">
        <f t="shared" si="0"/>
        <v>7.602444284687275E-2</v>
      </c>
    </row>
    <row r="26" spans="1:6" s="49" customFormat="1" ht="12.75" customHeight="1">
      <c r="A26" s="33" t="s">
        <v>31</v>
      </c>
      <c r="B26" s="153">
        <v>17610</v>
      </c>
      <c r="C26" s="154">
        <v>16647</v>
      </c>
      <c r="D26" s="100">
        <f t="shared" si="1"/>
        <v>0.94531516183986375</v>
      </c>
      <c r="E26" s="154">
        <v>963</v>
      </c>
      <c r="F26" s="99">
        <f t="shared" si="0"/>
        <v>5.4684838160136286E-2</v>
      </c>
    </row>
    <row r="27" spans="1:6" s="49" customFormat="1" ht="12.75" customHeight="1" thickBot="1">
      <c r="A27" s="33" t="s">
        <v>32</v>
      </c>
      <c r="B27" s="153">
        <v>11215</v>
      </c>
      <c r="C27" s="154">
        <v>10886</v>
      </c>
      <c r="D27" s="100">
        <f t="shared" si="1"/>
        <v>0.9706642888987963</v>
      </c>
      <c r="E27" s="154">
        <v>328</v>
      </c>
      <c r="F27" s="99">
        <f t="shared" si="0"/>
        <v>2.9246544806063309E-2</v>
      </c>
    </row>
    <row r="28" spans="1:6" s="49" customFormat="1" ht="12.75" customHeight="1">
      <c r="A28" s="103"/>
      <c r="B28" s="104" t="s">
        <v>21</v>
      </c>
      <c r="C28" s="105"/>
      <c r="D28" s="105"/>
      <c r="E28" s="105"/>
      <c r="F28" s="105"/>
    </row>
    <row r="29" spans="1:6" s="125" customFormat="1" ht="12.75" customHeight="1">
      <c r="A29" s="22"/>
      <c r="B29" s="86"/>
      <c r="C29" s="86"/>
      <c r="D29" s="87"/>
      <c r="E29" s="86"/>
      <c r="F29" s="87"/>
    </row>
    <row r="30" spans="1:6" s="124" customFormat="1" ht="12.75" customHeight="1">
      <c r="A30" s="27" t="s">
        <v>6</v>
      </c>
      <c r="B30" s="152">
        <v>50268249</v>
      </c>
      <c r="C30" s="152">
        <v>27306397</v>
      </c>
      <c r="D30" s="93">
        <f>C30/B30</f>
        <v>0.54321360984744071</v>
      </c>
      <c r="E30" s="152">
        <v>22531702</v>
      </c>
      <c r="F30" s="93">
        <f>E30/B30</f>
        <v>0.44822929877664924</v>
      </c>
    </row>
    <row r="31" spans="1:6" s="49" customFormat="1" ht="12.75" customHeight="1">
      <c r="A31" s="30" t="s">
        <v>7</v>
      </c>
      <c r="B31" s="154">
        <v>430150</v>
      </c>
      <c r="C31" s="154"/>
      <c r="D31" s="99"/>
      <c r="E31" s="154"/>
      <c r="F31" s="93"/>
    </row>
    <row r="32" spans="1:6" s="49" customFormat="1" ht="12.75" customHeight="1">
      <c r="A32" s="30" t="s">
        <v>8</v>
      </c>
      <c r="B32" s="154">
        <v>588483</v>
      </c>
      <c r="C32" s="154">
        <v>55874</v>
      </c>
      <c r="D32" s="99">
        <f>C32/B32</f>
        <v>9.4945818315907177E-2</v>
      </c>
      <c r="E32" s="154">
        <v>532609</v>
      </c>
      <c r="F32" s="99">
        <f t="shared" ref="F32:F49" si="2">E32/B32</f>
        <v>0.9050541816840928</v>
      </c>
    </row>
    <row r="33" spans="1:6" s="49" customFormat="1" ht="12.75" customHeight="1">
      <c r="A33" s="30" t="s">
        <v>9</v>
      </c>
      <c r="B33" s="154">
        <v>1257519</v>
      </c>
      <c r="C33" s="154">
        <v>116443</v>
      </c>
      <c r="D33" s="99">
        <f t="shared" ref="D33:D49" si="3">C33/B33</f>
        <v>9.2597408070971499E-2</v>
      </c>
      <c r="E33" s="154">
        <v>1141076</v>
      </c>
      <c r="F33" s="99">
        <f t="shared" si="2"/>
        <v>0.9074025919290285</v>
      </c>
    </row>
    <row r="34" spans="1:6" s="49" customFormat="1" ht="12.75" customHeight="1">
      <c r="A34" s="30" t="s">
        <v>10</v>
      </c>
      <c r="B34" s="154">
        <v>1962000</v>
      </c>
      <c r="C34" s="154">
        <v>200766</v>
      </c>
      <c r="D34" s="99">
        <f t="shared" si="3"/>
        <v>0.10232721712538226</v>
      </c>
      <c r="E34" s="154">
        <v>1761234</v>
      </c>
      <c r="F34" s="99">
        <f t="shared" si="2"/>
        <v>0.89767278287461771</v>
      </c>
    </row>
    <row r="35" spans="1:6" s="49" customFormat="1" ht="12.75" customHeight="1">
      <c r="A35" s="30" t="s">
        <v>11</v>
      </c>
      <c r="B35" s="154">
        <v>2593288</v>
      </c>
      <c r="C35" s="154">
        <v>402080</v>
      </c>
      <c r="D35" s="99">
        <f t="shared" si="3"/>
        <v>0.1550464121223713</v>
      </c>
      <c r="E35" s="154">
        <v>2191208</v>
      </c>
      <c r="F35" s="99">
        <f t="shared" si="2"/>
        <v>0.84495358787762875</v>
      </c>
    </row>
    <row r="36" spans="1:6" s="49" customFormat="1" ht="12.75" customHeight="1">
      <c r="A36" s="30" t="s">
        <v>12</v>
      </c>
      <c r="B36" s="154">
        <v>2587796</v>
      </c>
      <c r="C36" s="154">
        <v>502146</v>
      </c>
      <c r="D36" s="99">
        <f t="shared" si="3"/>
        <v>0.19404388908553843</v>
      </c>
      <c r="E36" s="154">
        <v>2085650</v>
      </c>
      <c r="F36" s="99">
        <f t="shared" si="2"/>
        <v>0.80595611091446162</v>
      </c>
    </row>
    <row r="37" spans="1:6" s="49" customFormat="1" ht="12.75" customHeight="1">
      <c r="A37" s="30" t="s">
        <v>13</v>
      </c>
      <c r="B37" s="154">
        <v>2444632</v>
      </c>
      <c r="C37" s="154">
        <v>587765</v>
      </c>
      <c r="D37" s="99">
        <f t="shared" si="3"/>
        <v>0.24043087057683937</v>
      </c>
      <c r="E37" s="154">
        <v>1856867</v>
      </c>
      <c r="F37" s="99">
        <f t="shared" si="2"/>
        <v>0.75956912942316057</v>
      </c>
    </row>
    <row r="38" spans="1:6" s="49" customFormat="1" ht="12.75" customHeight="1">
      <c r="A38" s="30" t="s">
        <v>14</v>
      </c>
      <c r="B38" s="154">
        <v>5046668</v>
      </c>
      <c r="C38" s="154">
        <v>1598087</v>
      </c>
      <c r="D38" s="99">
        <f t="shared" si="3"/>
        <v>0.31666180537336713</v>
      </c>
      <c r="E38" s="154">
        <v>3448581</v>
      </c>
      <c r="F38" s="99">
        <f t="shared" si="2"/>
        <v>0.68333819462663281</v>
      </c>
    </row>
    <row r="39" spans="1:6" s="49" customFormat="1" ht="12.75" customHeight="1">
      <c r="A39" s="30" t="s">
        <v>15</v>
      </c>
      <c r="B39" s="154">
        <v>5372333</v>
      </c>
      <c r="C39" s="154">
        <v>2326724</v>
      </c>
      <c r="D39" s="99">
        <f t="shared" si="3"/>
        <v>0.43309377881080713</v>
      </c>
      <c r="E39" s="154">
        <v>3045610</v>
      </c>
      <c r="F39" s="99">
        <f t="shared" si="2"/>
        <v>0.56690640732806397</v>
      </c>
    </row>
    <row r="40" spans="1:6" s="49" customFormat="1" ht="12.75" customHeight="1">
      <c r="A40" s="30" t="s">
        <v>16</v>
      </c>
      <c r="B40" s="154">
        <v>11719100</v>
      </c>
      <c r="C40" s="154">
        <v>7366113</v>
      </c>
      <c r="D40" s="99">
        <f t="shared" si="3"/>
        <v>0.62855620312140015</v>
      </c>
      <c r="E40" s="154">
        <v>4352986</v>
      </c>
      <c r="F40" s="99">
        <f t="shared" si="2"/>
        <v>0.37144371154781508</v>
      </c>
    </row>
    <row r="41" spans="1:6" s="49" customFormat="1" ht="12.75" customHeight="1">
      <c r="A41" s="33" t="s">
        <v>17</v>
      </c>
      <c r="B41" s="154">
        <v>7053835</v>
      </c>
      <c r="C41" s="154">
        <v>5761260</v>
      </c>
      <c r="D41" s="99">
        <f t="shared" si="3"/>
        <v>0.81675570806518727</v>
      </c>
      <c r="E41" s="154">
        <v>1292575</v>
      </c>
      <c r="F41" s="99">
        <f t="shared" si="2"/>
        <v>0.18324429193481276</v>
      </c>
    </row>
    <row r="42" spans="1:6" s="49" customFormat="1" ht="12.75" customHeight="1">
      <c r="A42" s="33" t="s">
        <v>18</v>
      </c>
      <c r="B42" s="154">
        <v>6864284</v>
      </c>
      <c r="C42" s="154">
        <v>6190447</v>
      </c>
      <c r="D42" s="99">
        <f t="shared" si="3"/>
        <v>0.90183433552574455</v>
      </c>
      <c r="E42" s="154">
        <v>673837</v>
      </c>
      <c r="F42" s="99">
        <f t="shared" si="2"/>
        <v>9.816566447425544E-2</v>
      </c>
    </row>
    <row r="43" spans="1:6" s="49" customFormat="1" ht="12.75" customHeight="1">
      <c r="A43" s="33" t="s">
        <v>19</v>
      </c>
      <c r="B43" s="154">
        <v>1814636</v>
      </c>
      <c r="C43" s="154">
        <v>1707434</v>
      </c>
      <c r="D43" s="99">
        <f t="shared" si="3"/>
        <v>0.94092368937902693</v>
      </c>
      <c r="E43" s="154">
        <v>107202</v>
      </c>
      <c r="F43" s="99">
        <f t="shared" si="2"/>
        <v>5.9076310620973023E-2</v>
      </c>
    </row>
    <row r="44" spans="1:6" s="49" customFormat="1" ht="12.75" customHeight="1">
      <c r="A44" s="33" t="s">
        <v>20</v>
      </c>
      <c r="B44" s="154">
        <v>334343</v>
      </c>
      <c r="C44" s="154">
        <v>308419</v>
      </c>
      <c r="D44" s="100">
        <f t="shared" si="3"/>
        <v>0.9224628599970689</v>
      </c>
      <c r="E44" s="154">
        <v>25925</v>
      </c>
      <c r="F44" s="99">
        <f t="shared" si="2"/>
        <v>7.7540130943372518E-2</v>
      </c>
    </row>
    <row r="45" spans="1:6" s="49" customFormat="1" ht="12.75" customHeight="1">
      <c r="A45" s="33" t="s">
        <v>28</v>
      </c>
      <c r="B45" s="153">
        <v>83134</v>
      </c>
      <c r="C45" s="154">
        <v>74776</v>
      </c>
      <c r="D45" s="100">
        <f t="shared" si="3"/>
        <v>0.89946351673202296</v>
      </c>
      <c r="E45" s="154">
        <v>8358</v>
      </c>
      <c r="F45" s="99">
        <f t="shared" si="2"/>
        <v>0.100536483267977</v>
      </c>
    </row>
    <row r="46" spans="1:6" s="49" customFormat="1" ht="12.75" customHeight="1">
      <c r="A46" s="33" t="s">
        <v>29</v>
      </c>
      <c r="B46" s="153">
        <v>37251</v>
      </c>
      <c r="C46" s="154">
        <v>34267</v>
      </c>
      <c r="D46" s="100">
        <f t="shared" si="3"/>
        <v>0.91989476792569325</v>
      </c>
      <c r="E46" s="154">
        <v>2984</v>
      </c>
      <c r="F46" s="99">
        <f t="shared" si="2"/>
        <v>8.0105232074306726E-2</v>
      </c>
    </row>
    <row r="47" spans="1:6" s="49" customFormat="1" ht="12.75" customHeight="1">
      <c r="A47" s="33" t="s">
        <v>30</v>
      </c>
      <c r="B47" s="153">
        <v>55063</v>
      </c>
      <c r="C47" s="154">
        <v>51070</v>
      </c>
      <c r="D47" s="100">
        <f t="shared" si="3"/>
        <v>0.92748306485298659</v>
      </c>
      <c r="E47" s="154">
        <v>3993</v>
      </c>
      <c r="F47" s="99">
        <f t="shared" si="2"/>
        <v>7.251693514701342E-2</v>
      </c>
    </row>
    <row r="48" spans="1:6" s="49" customFormat="1" ht="12.75" customHeight="1">
      <c r="A48" s="33" t="s">
        <v>31</v>
      </c>
      <c r="B48" s="153">
        <v>14489</v>
      </c>
      <c r="C48" s="154">
        <v>13732</v>
      </c>
      <c r="D48" s="100">
        <f t="shared" si="3"/>
        <v>0.94775346814825034</v>
      </c>
      <c r="E48" s="154">
        <v>757</v>
      </c>
      <c r="F48" s="99">
        <f t="shared" si="2"/>
        <v>5.22465318517496E-2</v>
      </c>
    </row>
    <row r="49" spans="1:6" s="49" customFormat="1" ht="12.75" customHeight="1" thickBot="1">
      <c r="A49" s="107" t="s">
        <v>32</v>
      </c>
      <c r="B49" s="155">
        <v>9246</v>
      </c>
      <c r="C49" s="155">
        <v>8995</v>
      </c>
      <c r="D49" s="108">
        <f t="shared" si="3"/>
        <v>0.97285312567596793</v>
      </c>
      <c r="E49" s="155">
        <v>251</v>
      </c>
      <c r="F49" s="102">
        <f t="shared" si="2"/>
        <v>2.7146874324032014E-2</v>
      </c>
    </row>
    <row r="50" spans="1:6" s="125" customFormat="1" ht="12.75" customHeight="1">
      <c r="A50" s="22"/>
      <c r="B50" s="127" t="s">
        <v>26</v>
      </c>
      <c r="C50" s="128"/>
      <c r="D50" s="128"/>
      <c r="E50" s="128"/>
      <c r="F50" s="128"/>
    </row>
    <row r="51" spans="1:6" s="125" customFormat="1" ht="12.75" customHeight="1">
      <c r="A51" s="22"/>
      <c r="B51" s="13" t="s">
        <v>27</v>
      </c>
      <c r="C51" s="78"/>
      <c r="D51" s="78"/>
      <c r="E51" s="78"/>
      <c r="F51" s="78"/>
    </row>
    <row r="52" spans="1:6" s="49" customFormat="1" ht="12.75" customHeight="1">
      <c r="A52" s="22"/>
      <c r="B52" s="86"/>
      <c r="C52" s="86"/>
      <c r="D52" s="87"/>
      <c r="E52" s="86"/>
      <c r="F52" s="87"/>
    </row>
    <row r="53" spans="1:6" s="124" customFormat="1" ht="12.75" customHeight="1">
      <c r="A53" s="27" t="s">
        <v>6</v>
      </c>
      <c r="B53" s="156">
        <v>20758879</v>
      </c>
      <c r="C53" s="156">
        <v>4261420</v>
      </c>
      <c r="D53" s="93">
        <f>C53/B53</f>
        <v>0.20528179773098537</v>
      </c>
      <c r="E53" s="156">
        <v>16296958</v>
      </c>
      <c r="F53" s="93">
        <f>E53/B53</f>
        <v>0.78505963640907583</v>
      </c>
    </row>
    <row r="54" spans="1:6" s="49" customFormat="1" ht="12.75" customHeight="1">
      <c r="A54" s="30" t="s">
        <v>7</v>
      </c>
      <c r="B54" s="157">
        <v>178181</v>
      </c>
      <c r="C54" s="157"/>
      <c r="D54" s="99"/>
      <c r="E54" s="157"/>
      <c r="F54" s="93"/>
    </row>
    <row r="55" spans="1:6" s="49" customFormat="1" ht="12.75" customHeight="1">
      <c r="A55" s="30" t="s">
        <v>8</v>
      </c>
      <c r="B55" s="157">
        <v>1204574</v>
      </c>
      <c r="C55" s="157">
        <v>27615</v>
      </c>
      <c r="D55" s="99">
        <f>C55/B55</f>
        <v>2.292511709533827E-2</v>
      </c>
      <c r="E55" s="157">
        <v>1176011</v>
      </c>
      <c r="F55" s="99">
        <f t="shared" ref="F55:F72" si="4">E55/B55</f>
        <v>0.97628788268715749</v>
      </c>
    </row>
    <row r="56" spans="1:6" s="49" customFormat="1" ht="12.75" customHeight="1">
      <c r="A56" s="30" t="s">
        <v>9</v>
      </c>
      <c r="B56" s="157">
        <v>2595549</v>
      </c>
      <c r="C56" s="157">
        <v>50139</v>
      </c>
      <c r="D56" s="99">
        <f t="shared" ref="D56:D72" si="5">C56/B56</f>
        <v>1.9317300501743562E-2</v>
      </c>
      <c r="E56" s="157">
        <v>2542455</v>
      </c>
      <c r="F56" s="99">
        <f t="shared" si="4"/>
        <v>0.97954421203375475</v>
      </c>
    </row>
    <row r="57" spans="1:6" s="49" customFormat="1" ht="12.75" customHeight="1">
      <c r="A57" s="30" t="s">
        <v>10</v>
      </c>
      <c r="B57" s="157">
        <v>3141964</v>
      </c>
      <c r="C57" s="157">
        <v>120370</v>
      </c>
      <c r="D57" s="99">
        <f t="shared" si="5"/>
        <v>3.8310432582932201E-2</v>
      </c>
      <c r="E57" s="157">
        <v>3019566</v>
      </c>
      <c r="F57" s="99">
        <f t="shared" si="4"/>
        <v>0.96104411126289158</v>
      </c>
    </row>
    <row r="58" spans="1:6" s="49" customFormat="1" ht="12.75" customHeight="1">
      <c r="A58" s="30" t="s">
        <v>11</v>
      </c>
      <c r="B58" s="157">
        <v>3191675</v>
      </c>
      <c r="C58" s="157">
        <v>211370</v>
      </c>
      <c r="D58" s="99">
        <f t="shared" si="5"/>
        <v>6.6225414555053375E-2</v>
      </c>
      <c r="E58" s="157">
        <v>2980304</v>
      </c>
      <c r="F58" s="99">
        <f t="shared" si="4"/>
        <v>0.93377427212983777</v>
      </c>
    </row>
    <row r="59" spans="1:6" s="49" customFormat="1" ht="12.75" customHeight="1">
      <c r="A59" s="30" t="s">
        <v>12</v>
      </c>
      <c r="B59" s="157">
        <v>2501381</v>
      </c>
      <c r="C59" s="157">
        <v>333488</v>
      </c>
      <c r="D59" s="99">
        <f t="shared" si="5"/>
        <v>0.13332155317402666</v>
      </c>
      <c r="E59" s="157">
        <v>2159850</v>
      </c>
      <c r="F59" s="99">
        <f t="shared" si="4"/>
        <v>0.86346302302608036</v>
      </c>
    </row>
    <row r="60" spans="1:6" s="49" customFormat="1" ht="12.75" customHeight="1">
      <c r="A60" s="30" t="s">
        <v>13</v>
      </c>
      <c r="B60" s="157">
        <v>1901573</v>
      </c>
      <c r="C60" s="157">
        <v>387665</v>
      </c>
      <c r="D60" s="99">
        <f t="shared" si="5"/>
        <v>0.20386543140862853</v>
      </c>
      <c r="E60" s="157">
        <v>1509852</v>
      </c>
      <c r="F60" s="99">
        <f t="shared" si="4"/>
        <v>0.79400159762470335</v>
      </c>
    </row>
    <row r="61" spans="1:6" s="49" customFormat="1" ht="12.75" customHeight="1">
      <c r="A61" s="30" t="s">
        <v>14</v>
      </c>
      <c r="B61" s="157">
        <v>2502287</v>
      </c>
      <c r="C61" s="157">
        <v>873222</v>
      </c>
      <c r="D61" s="99">
        <f t="shared" si="5"/>
        <v>0.34896956264409318</v>
      </c>
      <c r="E61" s="157">
        <v>1625018</v>
      </c>
      <c r="F61" s="99">
        <f t="shared" si="4"/>
        <v>0.6494131168806776</v>
      </c>
    </row>
    <row r="62" spans="1:6" s="49" customFormat="1" ht="12.75" customHeight="1">
      <c r="A62" s="30" t="s">
        <v>15</v>
      </c>
      <c r="B62" s="157">
        <v>1426757</v>
      </c>
      <c r="C62" s="157">
        <v>701588</v>
      </c>
      <c r="D62" s="99">
        <f t="shared" si="5"/>
        <v>0.49173615408930882</v>
      </c>
      <c r="E62" s="157">
        <v>725168</v>
      </c>
      <c r="F62" s="99">
        <f t="shared" si="4"/>
        <v>0.50826314502049053</v>
      </c>
    </row>
    <row r="63" spans="1:6" s="49" customFormat="1" ht="12.75" customHeight="1">
      <c r="A63" s="30" t="s">
        <v>16</v>
      </c>
      <c r="B63" s="157">
        <v>1476633</v>
      </c>
      <c r="C63" s="157">
        <v>1021294</v>
      </c>
      <c r="D63" s="99">
        <f t="shared" si="5"/>
        <v>0.69163698766044102</v>
      </c>
      <c r="E63" s="157">
        <v>455338</v>
      </c>
      <c r="F63" s="99">
        <f t="shared" si="4"/>
        <v>0.30836233512321615</v>
      </c>
    </row>
    <row r="64" spans="1:6" s="49" customFormat="1" ht="12.75" customHeight="1">
      <c r="A64" s="33" t="s">
        <v>17</v>
      </c>
      <c r="B64" s="157">
        <v>338783</v>
      </c>
      <c r="C64" s="157">
        <v>260882</v>
      </c>
      <c r="D64" s="99">
        <f t="shared" si="5"/>
        <v>0.77005634875421736</v>
      </c>
      <c r="E64" s="157">
        <v>77901</v>
      </c>
      <c r="F64" s="99">
        <f t="shared" si="4"/>
        <v>0.2299436512457827</v>
      </c>
    </row>
    <row r="65" spans="1:6" s="49" customFormat="1" ht="12.75" customHeight="1">
      <c r="A65" s="33" t="s">
        <v>18</v>
      </c>
      <c r="B65" s="157">
        <v>223299</v>
      </c>
      <c r="C65" s="157">
        <v>203281</v>
      </c>
      <c r="D65" s="99">
        <f t="shared" si="5"/>
        <v>0.91035338268420374</v>
      </c>
      <c r="E65" s="157">
        <v>19870</v>
      </c>
      <c r="F65" s="99">
        <f t="shared" si="4"/>
        <v>8.8983828857272088E-2</v>
      </c>
    </row>
    <row r="66" spans="1:6" s="49" customFormat="1" ht="12.75" customHeight="1">
      <c r="A66" s="33" t="s">
        <v>19</v>
      </c>
      <c r="B66" s="157">
        <v>55151</v>
      </c>
      <c r="C66" s="157">
        <v>51630</v>
      </c>
      <c r="D66" s="99">
        <f t="shared" si="5"/>
        <v>0.93615709597287444</v>
      </c>
      <c r="E66" s="157">
        <v>3521</v>
      </c>
      <c r="F66" s="99">
        <f t="shared" si="4"/>
        <v>6.384290402712553E-2</v>
      </c>
    </row>
    <row r="67" spans="1:6" s="49" customFormat="1" ht="12.75" customHeight="1">
      <c r="A67" s="33" t="s">
        <v>20</v>
      </c>
      <c r="B67" s="157">
        <v>12000</v>
      </c>
      <c r="C67" s="157">
        <v>10660</v>
      </c>
      <c r="D67" s="100">
        <f t="shared" si="5"/>
        <v>0.88833333333333331</v>
      </c>
      <c r="E67" s="157">
        <v>1255</v>
      </c>
      <c r="F67" s="99">
        <f t="shared" si="4"/>
        <v>0.10458333333333333</v>
      </c>
    </row>
    <row r="68" spans="1:6" s="49" customFormat="1" ht="12.75" customHeight="1">
      <c r="A68" s="33" t="s">
        <v>28</v>
      </c>
      <c r="B68" s="153">
        <v>3344</v>
      </c>
      <c r="C68" s="154">
        <v>2979</v>
      </c>
      <c r="D68" s="100">
        <f t="shared" si="5"/>
        <v>0.89084928229665072</v>
      </c>
      <c r="E68" s="154">
        <v>357</v>
      </c>
      <c r="F68" s="99">
        <f t="shared" si="4"/>
        <v>0.10675837320574162</v>
      </c>
    </row>
    <row r="69" spans="1:6" s="49" customFormat="1" ht="12.75" customHeight="1">
      <c r="A69" s="33" t="s">
        <v>29</v>
      </c>
      <c r="B69" s="153">
        <v>1710</v>
      </c>
      <c r="C69" s="154">
        <v>1489</v>
      </c>
      <c r="D69" s="100">
        <f t="shared" si="5"/>
        <v>0.87076023391812862</v>
      </c>
      <c r="E69" s="154">
        <v>220</v>
      </c>
      <c r="F69" s="99">
        <f t="shared" si="4"/>
        <v>0.12865497076023391</v>
      </c>
    </row>
    <row r="70" spans="1:6" s="49" customFormat="1" ht="12.75" customHeight="1">
      <c r="A70" s="33" t="s">
        <v>30</v>
      </c>
      <c r="B70" s="153">
        <v>2579</v>
      </c>
      <c r="C70" s="154">
        <v>2374</v>
      </c>
      <c r="D70" s="100">
        <f t="shared" si="5"/>
        <v>0.92051182628925943</v>
      </c>
      <c r="E70" s="154">
        <v>204</v>
      </c>
      <c r="F70" s="99">
        <f t="shared" si="4"/>
        <v>7.9100426521907713E-2</v>
      </c>
    </row>
    <row r="71" spans="1:6" s="49" customFormat="1" ht="12.75" customHeight="1">
      <c r="A71" s="33" t="s">
        <v>31</v>
      </c>
      <c r="B71" s="153">
        <v>820</v>
      </c>
      <c r="C71" s="154">
        <v>775</v>
      </c>
      <c r="D71" s="100">
        <f t="shared" si="5"/>
        <v>0.94512195121951215</v>
      </c>
      <c r="E71" s="154">
        <v>45</v>
      </c>
      <c r="F71" s="99">
        <f t="shared" si="4"/>
        <v>5.4878048780487805E-2</v>
      </c>
    </row>
    <row r="72" spans="1:6" s="49" customFormat="1" ht="12.75" customHeight="1" thickBot="1">
      <c r="A72" s="107" t="s">
        <v>32</v>
      </c>
      <c r="B72" s="155">
        <v>619</v>
      </c>
      <c r="C72" s="155">
        <v>597</v>
      </c>
      <c r="D72" s="108">
        <f t="shared" si="5"/>
        <v>0.96445880452342492</v>
      </c>
      <c r="E72" s="155">
        <v>21</v>
      </c>
      <c r="F72" s="102">
        <f t="shared" si="4"/>
        <v>3.3925686591276254E-2</v>
      </c>
    </row>
    <row r="73" spans="1:6" s="125" customFormat="1" ht="12.75" customHeight="1">
      <c r="A73" s="22"/>
      <c r="B73" s="13" t="s">
        <v>22</v>
      </c>
      <c r="C73" s="78"/>
      <c r="D73" s="78"/>
      <c r="E73" s="78"/>
      <c r="F73" s="78"/>
    </row>
    <row r="74" spans="1:6" s="49" customFormat="1" ht="12.75" customHeight="1">
      <c r="A74" s="22"/>
      <c r="B74" s="86"/>
      <c r="C74" s="86"/>
      <c r="D74" s="87"/>
      <c r="E74" s="86"/>
      <c r="F74" s="87"/>
    </row>
    <row r="75" spans="1:6" s="124" customFormat="1" ht="12.75" customHeight="1">
      <c r="A75" s="27" t="s">
        <v>6</v>
      </c>
      <c r="B75" s="156">
        <v>58346372</v>
      </c>
      <c r="C75" s="156">
        <v>10966503</v>
      </c>
      <c r="D75" s="93">
        <f>C75/B75</f>
        <v>0.1879551825433122</v>
      </c>
      <c r="E75" s="156">
        <v>46841844</v>
      </c>
      <c r="F75" s="93">
        <f>E75/B75</f>
        <v>0.80282359287052163</v>
      </c>
    </row>
    <row r="76" spans="1:6" s="49" customFormat="1" ht="12.75" customHeight="1">
      <c r="A76" s="30" t="s">
        <v>7</v>
      </c>
      <c r="B76" s="157">
        <v>538026</v>
      </c>
      <c r="C76" s="157" t="s">
        <v>40</v>
      </c>
      <c r="D76" s="99"/>
      <c r="E76" s="157" t="s">
        <v>40</v>
      </c>
      <c r="F76" s="93"/>
    </row>
    <row r="77" spans="1:6" s="49" customFormat="1" ht="12.75" customHeight="1">
      <c r="A77" s="30" t="s">
        <v>8</v>
      </c>
      <c r="B77" s="157">
        <v>11009684</v>
      </c>
      <c r="C77" s="157">
        <v>101685</v>
      </c>
      <c r="D77" s="99">
        <f>C77/B77</f>
        <v>9.2359599058428922E-3</v>
      </c>
      <c r="E77" s="157">
        <v>10907999</v>
      </c>
      <c r="F77" s="99">
        <f t="shared" ref="F77:F94" si="6">E77/B77</f>
        <v>0.99076404009415708</v>
      </c>
    </row>
    <row r="78" spans="1:6" s="49" customFormat="1" ht="12.75" customHeight="1">
      <c r="A78" s="30" t="s">
        <v>9</v>
      </c>
      <c r="B78" s="157">
        <v>8948535</v>
      </c>
      <c r="C78" s="157">
        <v>301260</v>
      </c>
      <c r="D78" s="99">
        <f t="shared" ref="D78:D94" si="7">C78/B78</f>
        <v>3.3665845861920417E-2</v>
      </c>
      <c r="E78" s="157">
        <v>8647274</v>
      </c>
      <c r="F78" s="99">
        <f t="shared" si="6"/>
        <v>0.96633404238794396</v>
      </c>
    </row>
    <row r="79" spans="1:6" s="49" customFormat="1" ht="12.75" customHeight="1">
      <c r="A79" s="30" t="s">
        <v>10</v>
      </c>
      <c r="B79" s="157">
        <v>7007100</v>
      </c>
      <c r="C79" s="157">
        <v>520138</v>
      </c>
      <c r="D79" s="99">
        <f t="shared" si="7"/>
        <v>7.4230138002882792E-2</v>
      </c>
      <c r="E79" s="157">
        <v>6486962</v>
      </c>
      <c r="F79" s="99">
        <f t="shared" si="6"/>
        <v>0.92576986199711719</v>
      </c>
    </row>
    <row r="80" spans="1:6" s="49" customFormat="1" ht="12.75" customHeight="1">
      <c r="A80" s="30" t="s">
        <v>11</v>
      </c>
      <c r="B80" s="157">
        <v>5876572</v>
      </c>
      <c r="C80" s="157">
        <v>601021</v>
      </c>
      <c r="D80" s="99">
        <f t="shared" si="7"/>
        <v>0.10227408087572143</v>
      </c>
      <c r="E80" s="157">
        <v>5275551</v>
      </c>
      <c r="F80" s="99">
        <f t="shared" si="6"/>
        <v>0.89772591912427857</v>
      </c>
    </row>
    <row r="81" spans="1:6" s="49" customFormat="1" ht="12.75" customHeight="1">
      <c r="A81" s="30" t="s">
        <v>12</v>
      </c>
      <c r="B81" s="157">
        <v>4903938</v>
      </c>
      <c r="C81" s="157">
        <v>694216</v>
      </c>
      <c r="D81" s="99">
        <f t="shared" si="7"/>
        <v>0.14156296429522558</v>
      </c>
      <c r="E81" s="157">
        <v>4209721</v>
      </c>
      <c r="F81" s="99">
        <f t="shared" si="6"/>
        <v>0.85843683178702501</v>
      </c>
    </row>
    <row r="82" spans="1:6" s="49" customFormat="1" ht="12.75" customHeight="1">
      <c r="A82" s="30" t="s">
        <v>13</v>
      </c>
      <c r="B82" s="157">
        <v>4022553</v>
      </c>
      <c r="C82" s="157">
        <v>835759</v>
      </c>
      <c r="D82" s="99">
        <f t="shared" si="7"/>
        <v>0.20776830038038033</v>
      </c>
      <c r="E82" s="157">
        <v>3186794</v>
      </c>
      <c r="F82" s="99">
        <f t="shared" si="6"/>
        <v>0.7922316996196197</v>
      </c>
    </row>
    <row r="83" spans="1:6" s="49" customFormat="1" ht="12.75" customHeight="1">
      <c r="A83" s="30" t="s">
        <v>14</v>
      </c>
      <c r="B83" s="157">
        <v>5998772</v>
      </c>
      <c r="C83" s="157">
        <v>1873976</v>
      </c>
      <c r="D83" s="99">
        <f t="shared" si="7"/>
        <v>0.312393269822557</v>
      </c>
      <c r="E83" s="157">
        <v>4124797</v>
      </c>
      <c r="F83" s="99">
        <f t="shared" si="6"/>
        <v>0.68760689687822774</v>
      </c>
    </row>
    <row r="84" spans="1:6" ht="12.75" customHeight="1">
      <c r="A84" s="130" t="s">
        <v>15</v>
      </c>
      <c r="B84" s="158">
        <v>3613000</v>
      </c>
      <c r="C84" s="158">
        <v>1609126</v>
      </c>
      <c r="D84" s="132">
        <f t="shared" si="7"/>
        <v>0.44537115970107943</v>
      </c>
      <c r="E84" s="158">
        <v>2003874</v>
      </c>
      <c r="F84" s="132">
        <f t="shared" si="6"/>
        <v>0.55462884029892057</v>
      </c>
    </row>
    <row r="85" spans="1:6" ht="12.75" customHeight="1">
      <c r="A85" s="130" t="s">
        <v>16</v>
      </c>
      <c r="B85" s="158">
        <v>3880427</v>
      </c>
      <c r="C85" s="158">
        <v>2317238</v>
      </c>
      <c r="D85" s="132">
        <f t="shared" si="7"/>
        <v>0.59716057021559743</v>
      </c>
      <c r="E85" s="158">
        <v>1563189</v>
      </c>
      <c r="F85" s="132">
        <f t="shared" si="6"/>
        <v>0.40283942978440257</v>
      </c>
    </row>
    <row r="86" spans="1:6" ht="12.75" customHeight="1">
      <c r="A86" s="133" t="s">
        <v>17</v>
      </c>
      <c r="B86" s="158">
        <v>1204710</v>
      </c>
      <c r="C86" s="158">
        <v>950192</v>
      </c>
      <c r="D86" s="132">
        <f t="shared" si="7"/>
        <v>0.78873089789243889</v>
      </c>
      <c r="E86" s="158">
        <v>254519</v>
      </c>
      <c r="F86" s="132">
        <f t="shared" si="6"/>
        <v>0.21126993218284898</v>
      </c>
    </row>
    <row r="87" spans="1:6" ht="12.75" customHeight="1">
      <c r="A87" s="133" t="s">
        <v>18</v>
      </c>
      <c r="B87" s="158">
        <v>995864</v>
      </c>
      <c r="C87" s="158">
        <v>856239</v>
      </c>
      <c r="D87" s="132">
        <f t="shared" si="7"/>
        <v>0.85979511258565422</v>
      </c>
      <c r="E87" s="158">
        <v>139625</v>
      </c>
      <c r="F87" s="132">
        <f t="shared" si="6"/>
        <v>0.14020488741434572</v>
      </c>
    </row>
    <row r="88" spans="1:6" ht="12.75" customHeight="1">
      <c r="A88" s="133" t="s">
        <v>19</v>
      </c>
      <c r="B88" s="158">
        <v>265976</v>
      </c>
      <c r="C88" s="158">
        <v>235326</v>
      </c>
      <c r="D88" s="132">
        <f t="shared" si="7"/>
        <v>0.88476403886064903</v>
      </c>
      <c r="E88" s="158">
        <v>30650</v>
      </c>
      <c r="F88" s="132">
        <f t="shared" si="6"/>
        <v>0.11523596113935092</v>
      </c>
    </row>
    <row r="89" spans="1:6" ht="12.75" customHeight="1">
      <c r="A89" s="133" t="s">
        <v>20</v>
      </c>
      <c r="B89" s="158">
        <v>49787</v>
      </c>
      <c r="C89" s="158">
        <v>42433</v>
      </c>
      <c r="D89" s="134">
        <f t="shared" si="7"/>
        <v>0.85229075863177139</v>
      </c>
      <c r="E89" s="158">
        <v>7354</v>
      </c>
      <c r="F89" s="132">
        <f t="shared" si="6"/>
        <v>0.14770924136822866</v>
      </c>
    </row>
    <row r="90" spans="1:6" ht="12.75" customHeight="1">
      <c r="A90" s="133" t="s">
        <v>28</v>
      </c>
      <c r="B90" s="159">
        <v>13032</v>
      </c>
      <c r="C90" s="160">
        <v>11272</v>
      </c>
      <c r="D90" s="134">
        <f t="shared" si="7"/>
        <v>0.86494782074892573</v>
      </c>
      <c r="E90" s="160">
        <v>1760</v>
      </c>
      <c r="F90" s="132">
        <f t="shared" si="6"/>
        <v>0.13505217925107427</v>
      </c>
    </row>
    <row r="91" spans="1:6" ht="12.75" customHeight="1">
      <c r="A91" s="133" t="s">
        <v>29</v>
      </c>
      <c r="B91" s="159">
        <v>5621</v>
      </c>
      <c r="C91" s="160">
        <v>4941</v>
      </c>
      <c r="D91" s="134">
        <f t="shared" si="7"/>
        <v>0.87902508450453654</v>
      </c>
      <c r="E91" s="160">
        <v>680</v>
      </c>
      <c r="F91" s="132">
        <f t="shared" si="6"/>
        <v>0.12097491549546344</v>
      </c>
    </row>
    <row r="92" spans="1:6" ht="12.75" customHeight="1">
      <c r="A92" s="133" t="s">
        <v>30</v>
      </c>
      <c r="B92" s="159">
        <v>9126</v>
      </c>
      <c r="C92" s="160">
        <v>8248</v>
      </c>
      <c r="D92" s="134">
        <f t="shared" si="7"/>
        <v>0.90379136532982685</v>
      </c>
      <c r="E92" s="160">
        <v>878</v>
      </c>
      <c r="F92" s="132">
        <f t="shared" si="6"/>
        <v>9.6208634670173127E-2</v>
      </c>
    </row>
    <row r="93" spans="1:6" ht="12.75" customHeight="1">
      <c r="A93" s="133" t="s">
        <v>31</v>
      </c>
      <c r="B93" s="159">
        <v>2300</v>
      </c>
      <c r="C93" s="160">
        <v>2140</v>
      </c>
      <c r="D93" s="134">
        <f t="shared" si="7"/>
        <v>0.93043478260869561</v>
      </c>
      <c r="E93" s="160">
        <v>161</v>
      </c>
      <c r="F93" s="132">
        <f t="shared" si="6"/>
        <v>7.0000000000000007E-2</v>
      </c>
    </row>
    <row r="94" spans="1:6" ht="12.75" customHeight="1" thickBot="1">
      <c r="A94" s="135" t="s">
        <v>32</v>
      </c>
      <c r="B94" s="161">
        <v>1350</v>
      </c>
      <c r="C94" s="161">
        <v>1294</v>
      </c>
      <c r="D94" s="137">
        <f t="shared" si="7"/>
        <v>0.95851851851851855</v>
      </c>
      <c r="E94" s="161">
        <v>56</v>
      </c>
      <c r="F94" s="138">
        <f t="shared" si="6"/>
        <v>4.148148148148148E-2</v>
      </c>
    </row>
    <row r="95" spans="1:6" ht="12.75" customHeight="1">
      <c r="A95" s="133"/>
      <c r="B95" s="139"/>
      <c r="C95" s="139"/>
      <c r="D95" s="140"/>
      <c r="E95" s="141"/>
      <c r="F95" s="140"/>
    </row>
    <row r="96" spans="1:6" ht="12.75" customHeight="1">
      <c r="A96" s="49" t="s">
        <v>23</v>
      </c>
    </row>
    <row r="97" spans="1:6" ht="12.75" customHeight="1">
      <c r="A97" s="49" t="s">
        <v>41</v>
      </c>
    </row>
    <row r="98" spans="1:6" ht="12.75" customHeight="1">
      <c r="A98" s="49"/>
    </row>
    <row r="99" spans="1:6" ht="12.75" customHeight="1">
      <c r="A99" s="162" t="s">
        <v>42</v>
      </c>
      <c r="F99" s="123"/>
    </row>
    <row r="100" spans="1:6" ht="12.6" customHeight="1">
      <c r="F100" s="7"/>
    </row>
    <row r="101" spans="1:6" ht="12.6" customHeight="1"/>
    <row r="102" spans="1:6" ht="12.6" customHeight="1"/>
    <row r="103" spans="1:6" ht="12.6" customHeight="1"/>
    <row r="104" spans="1:6" ht="12.6" customHeight="1"/>
  </sheetData>
  <pageMargins left="0.7" right="0.7" top="0.75" bottom="0.75" header="0.3" footer="0.3"/>
  <pageSetup scale="5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88"/>
  <sheetViews>
    <sheetView showGridLines="0" workbookViewId="0">
      <selection sqref="A1:IV65536"/>
    </sheetView>
  </sheetViews>
  <sheetFormatPr defaultRowHeight="12.75"/>
  <cols>
    <col min="1" max="1" width="26.7109375" style="163" customWidth="1"/>
    <col min="2" max="2" width="12.7109375" style="149" customWidth="1"/>
    <col min="3" max="3" width="13.85546875" style="149" customWidth="1"/>
    <col min="4" max="4" width="10.85546875" style="149" customWidth="1"/>
    <col min="5" max="5" width="12.5703125" style="149" customWidth="1"/>
    <col min="6" max="6" width="10.7109375" style="148" customWidth="1"/>
    <col min="7" max="11" width="9.140625" style="148"/>
    <col min="12" max="16384" width="9.140625" style="123"/>
  </cols>
  <sheetData>
    <row r="1" spans="1:11" ht="12.75" customHeight="1">
      <c r="A1" s="3" t="s">
        <v>43</v>
      </c>
      <c r="B1" s="146"/>
      <c r="C1" s="146"/>
      <c r="D1" s="146"/>
      <c r="E1" s="146"/>
      <c r="F1" s="147"/>
    </row>
    <row r="2" spans="1:11" s="6" customFormat="1" ht="12.75" customHeight="1" thickBot="1">
      <c r="B2" s="149"/>
      <c r="C2" s="149"/>
      <c r="D2" s="149"/>
      <c r="E2" s="149"/>
      <c r="F2" s="150"/>
      <c r="G2" s="150"/>
      <c r="H2" s="150"/>
      <c r="I2" s="150"/>
      <c r="J2" s="150"/>
      <c r="K2" s="150"/>
    </row>
    <row r="3" spans="1:11" s="22" customFormat="1" ht="12.75" customHeight="1" thickTop="1">
      <c r="A3" s="8"/>
      <c r="B3" s="9" t="s">
        <v>0</v>
      </c>
      <c r="C3" s="10"/>
      <c r="D3" s="10"/>
      <c r="E3" s="10"/>
      <c r="F3" s="10"/>
    </row>
    <row r="4" spans="1:11" s="49" customFormat="1" ht="12.75" customHeight="1">
      <c r="A4" s="11" t="s">
        <v>1</v>
      </c>
      <c r="B4" s="12"/>
      <c r="C4" s="13" t="s">
        <v>25</v>
      </c>
      <c r="D4" s="13"/>
      <c r="E4" s="14" t="s">
        <v>2</v>
      </c>
      <c r="F4" s="15"/>
    </row>
    <row r="5" spans="1:11" s="49" customFormat="1" ht="12.75" customHeight="1">
      <c r="A5" s="16" t="s">
        <v>3</v>
      </c>
      <c r="B5" s="12" t="s">
        <v>4</v>
      </c>
      <c r="C5" s="12" t="s">
        <v>4</v>
      </c>
      <c r="D5" s="12"/>
      <c r="E5" s="12" t="s">
        <v>4</v>
      </c>
      <c r="F5" s="83"/>
    </row>
    <row r="6" spans="1:11" s="49" customFormat="1" ht="12.75" customHeight="1">
      <c r="A6" s="17"/>
      <c r="B6" s="18" t="s">
        <v>5</v>
      </c>
      <c r="C6" s="19" t="s">
        <v>5</v>
      </c>
      <c r="D6" s="20" t="s">
        <v>24</v>
      </c>
      <c r="E6" s="19" t="s">
        <v>5</v>
      </c>
      <c r="F6" s="20" t="s">
        <v>24</v>
      </c>
    </row>
    <row r="7" spans="1:11" s="49" customFormat="1" ht="12.75" customHeight="1">
      <c r="A7" s="22"/>
      <c r="B7" s="86"/>
      <c r="C7" s="86"/>
      <c r="D7" s="87"/>
      <c r="E7" s="86"/>
      <c r="F7" s="87"/>
    </row>
    <row r="8" spans="1:11" s="124" customFormat="1" ht="12.75" customHeight="1">
      <c r="A8" s="27" t="s">
        <v>6</v>
      </c>
      <c r="B8" s="151">
        <v>127075145</v>
      </c>
      <c r="C8" s="152">
        <v>40244305</v>
      </c>
      <c r="D8" s="93">
        <f>C8/B8</f>
        <v>0.31669690402477996</v>
      </c>
      <c r="E8" s="152">
        <v>85755366</v>
      </c>
      <c r="F8" s="93">
        <f>E8/B8</f>
        <v>0.67483980443225144</v>
      </c>
    </row>
    <row r="9" spans="1:11" s="49" customFormat="1" ht="12.75" customHeight="1">
      <c r="A9" s="30" t="s">
        <v>7</v>
      </c>
      <c r="B9" s="153">
        <v>1066171</v>
      </c>
      <c r="C9" s="154"/>
      <c r="D9" s="99"/>
      <c r="E9" s="154"/>
      <c r="F9" s="93"/>
    </row>
    <row r="10" spans="1:11" s="49" customFormat="1" ht="12.75" customHeight="1">
      <c r="A10" s="30" t="s">
        <v>8</v>
      </c>
      <c r="B10" s="153">
        <v>13349971</v>
      </c>
      <c r="C10" s="154">
        <v>181984</v>
      </c>
      <c r="D10" s="99">
        <f>C10/B10</f>
        <v>1.3631789911753366E-2</v>
      </c>
      <c r="E10" s="154">
        <v>13166081</v>
      </c>
      <c r="F10" s="99">
        <f t="shared" ref="F10:F23" si="0">E10/B10</f>
        <v>0.98622543824252507</v>
      </c>
    </row>
    <row r="11" spans="1:11" s="49" customFormat="1" ht="12.75" customHeight="1">
      <c r="A11" s="30" t="s">
        <v>9</v>
      </c>
      <c r="B11" s="153">
        <v>12979714</v>
      </c>
      <c r="C11" s="154">
        <v>449351</v>
      </c>
      <c r="D11" s="99">
        <f t="shared" ref="D11:D23" si="1">C11/B11</f>
        <v>3.4619483911586958E-2</v>
      </c>
      <c r="E11" s="154">
        <v>12530364</v>
      </c>
      <c r="F11" s="99">
        <f t="shared" si="0"/>
        <v>0.96538059313171309</v>
      </c>
    </row>
    <row r="12" spans="1:11" s="49" customFormat="1" ht="12.75" customHeight="1">
      <c r="A12" s="30" t="s">
        <v>10</v>
      </c>
      <c r="B12" s="153">
        <v>12275717</v>
      </c>
      <c r="C12" s="154">
        <v>828262</v>
      </c>
      <c r="D12" s="99">
        <f t="shared" si="1"/>
        <v>6.7471578238566435E-2</v>
      </c>
      <c r="E12" s="154">
        <v>11447455</v>
      </c>
      <c r="F12" s="99">
        <f t="shared" si="0"/>
        <v>0.93252842176143358</v>
      </c>
    </row>
    <row r="13" spans="1:11" s="49" customFormat="1" ht="12.75" customHeight="1">
      <c r="A13" s="30" t="s">
        <v>11</v>
      </c>
      <c r="B13" s="153">
        <v>11783174</v>
      </c>
      <c r="C13" s="154">
        <v>1220145</v>
      </c>
      <c r="D13" s="99">
        <f t="shared" si="1"/>
        <v>0.10354977360089905</v>
      </c>
      <c r="E13" s="154">
        <v>10561014</v>
      </c>
      <c r="F13" s="99">
        <f t="shared" si="0"/>
        <v>0.89627921984348191</v>
      </c>
    </row>
    <row r="14" spans="1:11" s="49" customFormat="1" ht="12.75" customHeight="1">
      <c r="A14" s="30" t="s">
        <v>12</v>
      </c>
      <c r="B14" s="153">
        <v>9967211</v>
      </c>
      <c r="C14" s="154">
        <v>1504577</v>
      </c>
      <c r="D14" s="99">
        <f t="shared" si="1"/>
        <v>0.15095265867252133</v>
      </c>
      <c r="E14" s="154">
        <v>8462634</v>
      </c>
      <c r="F14" s="99">
        <f t="shared" si="0"/>
        <v>0.84904734132747872</v>
      </c>
    </row>
    <row r="15" spans="1:11" s="49" customFormat="1" ht="12.75" customHeight="1">
      <c r="A15" s="30" t="s">
        <v>13</v>
      </c>
      <c r="B15" s="153">
        <v>8392769</v>
      </c>
      <c r="C15" s="154">
        <v>1738793</v>
      </c>
      <c r="D15" s="99">
        <f t="shared" si="1"/>
        <v>0.20717751197489173</v>
      </c>
      <c r="E15" s="154">
        <v>6651961</v>
      </c>
      <c r="F15" s="99">
        <f t="shared" si="0"/>
        <v>0.79258240039729444</v>
      </c>
    </row>
    <row r="16" spans="1:11" s="49" customFormat="1" ht="12.75" customHeight="1">
      <c r="A16" s="30" t="s">
        <v>14</v>
      </c>
      <c r="B16" s="153">
        <v>13288379</v>
      </c>
      <c r="C16" s="154">
        <v>4233200</v>
      </c>
      <c r="D16" s="99">
        <f t="shared" si="1"/>
        <v>0.31856406262945991</v>
      </c>
      <c r="E16" s="154">
        <v>9052133</v>
      </c>
      <c r="F16" s="99">
        <f t="shared" si="0"/>
        <v>0.68120671452853654</v>
      </c>
    </row>
    <row r="17" spans="1:6" s="49" customFormat="1" ht="12.75" customHeight="1">
      <c r="A17" s="30" t="s">
        <v>15</v>
      </c>
      <c r="B17" s="153">
        <v>9870199</v>
      </c>
      <c r="C17" s="154">
        <v>4285183</v>
      </c>
      <c r="D17" s="99">
        <f t="shared" si="1"/>
        <v>0.43415365789484084</v>
      </c>
      <c r="E17" s="154">
        <v>5585017</v>
      </c>
      <c r="F17" s="99">
        <f t="shared" si="0"/>
        <v>0.56584644342023904</v>
      </c>
    </row>
    <row r="18" spans="1:6" s="49" customFormat="1" ht="12.75" customHeight="1">
      <c r="A18" s="30" t="s">
        <v>16</v>
      </c>
      <c r="B18" s="153">
        <v>16755560</v>
      </c>
      <c r="C18" s="154">
        <v>10741308</v>
      </c>
      <c r="D18" s="99">
        <f t="shared" si="1"/>
        <v>0.64105932597895865</v>
      </c>
      <c r="E18" s="154">
        <v>6014252</v>
      </c>
      <c r="F18" s="99">
        <f t="shared" si="0"/>
        <v>0.35894067402104135</v>
      </c>
    </row>
    <row r="19" spans="1:6" s="49" customFormat="1" ht="12.75" customHeight="1">
      <c r="A19" s="33" t="s">
        <v>17</v>
      </c>
      <c r="B19" s="153">
        <v>7811626</v>
      </c>
      <c r="C19" s="154">
        <v>6373141</v>
      </c>
      <c r="D19" s="99">
        <f t="shared" si="1"/>
        <v>0.81585331914251913</v>
      </c>
      <c r="E19" s="154">
        <v>1438485</v>
      </c>
      <c r="F19" s="99">
        <f t="shared" si="0"/>
        <v>0.1841466808574809</v>
      </c>
    </row>
    <row r="20" spans="1:6" s="49" customFormat="1" ht="12.75" customHeight="1">
      <c r="A20" s="33" t="s">
        <v>18</v>
      </c>
      <c r="B20" s="153">
        <v>7104712</v>
      </c>
      <c r="C20" s="154">
        <v>6435275</v>
      </c>
      <c r="D20" s="99">
        <f t="shared" si="1"/>
        <v>0.90577563172159548</v>
      </c>
      <c r="E20" s="154">
        <v>669290</v>
      </c>
      <c r="F20" s="99">
        <f t="shared" si="0"/>
        <v>9.4203677784546372E-2</v>
      </c>
    </row>
    <row r="21" spans="1:6" s="49" customFormat="1" ht="12.75" customHeight="1">
      <c r="A21" s="33" t="s">
        <v>19</v>
      </c>
      <c r="B21" s="153">
        <v>1876561</v>
      </c>
      <c r="C21" s="154">
        <v>1750664</v>
      </c>
      <c r="D21" s="99">
        <f t="shared" si="1"/>
        <v>0.93291078733918054</v>
      </c>
      <c r="E21" s="154">
        <v>125744</v>
      </c>
      <c r="F21" s="99">
        <f t="shared" si="0"/>
        <v>6.7007680539028572E-2</v>
      </c>
    </row>
    <row r="22" spans="1:6" s="49" customFormat="1" ht="12.75" customHeight="1">
      <c r="A22" s="33" t="s">
        <v>20</v>
      </c>
      <c r="B22" s="153">
        <v>348256</v>
      </c>
      <c r="C22" s="154">
        <v>315694</v>
      </c>
      <c r="D22" s="100">
        <f t="shared" si="1"/>
        <v>0.90649981622714326</v>
      </c>
      <c r="E22" s="154">
        <v>32562</v>
      </c>
      <c r="F22" s="99">
        <f t="shared" si="0"/>
        <v>9.3500183772856751E-2</v>
      </c>
    </row>
    <row r="23" spans="1:6" s="49" customFormat="1" ht="12.75" customHeight="1" thickBot="1">
      <c r="A23" s="107" t="s">
        <v>44</v>
      </c>
      <c r="B23" s="164">
        <v>205124</v>
      </c>
      <c r="C23" s="155">
        <v>186729</v>
      </c>
      <c r="D23" s="108">
        <f t="shared" si="1"/>
        <v>0.91032253661200058</v>
      </c>
      <c r="E23" s="155">
        <v>18375</v>
      </c>
      <c r="F23" s="102">
        <f t="shared" si="0"/>
        <v>8.9579961389208485E-2</v>
      </c>
    </row>
    <row r="24" spans="1:6" s="49" customFormat="1" ht="12.75" customHeight="1">
      <c r="A24" s="22"/>
      <c r="B24" s="13" t="s">
        <v>21</v>
      </c>
      <c r="C24" s="78"/>
      <c r="D24" s="78"/>
      <c r="E24" s="78"/>
      <c r="F24" s="78"/>
    </row>
    <row r="25" spans="1:6" s="125" customFormat="1" ht="12.75" customHeight="1">
      <c r="A25" s="22"/>
      <c r="B25" s="86"/>
      <c r="C25" s="86"/>
      <c r="D25" s="87"/>
      <c r="E25" s="86"/>
      <c r="F25" s="87"/>
    </row>
    <row r="26" spans="1:6" s="124" customFormat="1" ht="12.75" customHeight="1">
      <c r="A26" s="27" t="s">
        <v>6</v>
      </c>
      <c r="B26" s="152">
        <v>49900030</v>
      </c>
      <c r="C26" s="152">
        <v>26166082</v>
      </c>
      <c r="D26" s="93">
        <f>C26/B26</f>
        <v>0.52437006550897869</v>
      </c>
      <c r="E26" s="152">
        <v>23309389</v>
      </c>
      <c r="F26" s="93">
        <f>E26/B26</f>
        <v>0.46712174321338085</v>
      </c>
    </row>
    <row r="27" spans="1:6" s="49" customFormat="1" ht="12.75" customHeight="1">
      <c r="A27" s="30" t="s">
        <v>7</v>
      </c>
      <c r="B27" s="154">
        <v>424558</v>
      </c>
      <c r="C27" s="154" t="s">
        <v>40</v>
      </c>
      <c r="D27" s="99"/>
      <c r="E27" s="154" t="s">
        <v>40</v>
      </c>
      <c r="F27" s="93"/>
    </row>
    <row r="28" spans="1:6" s="49" customFormat="1" ht="12.75" customHeight="1">
      <c r="A28" s="30" t="s">
        <v>8</v>
      </c>
      <c r="B28" s="154">
        <v>663328</v>
      </c>
      <c r="C28" s="154">
        <v>62007</v>
      </c>
      <c r="D28" s="99">
        <f>C28/B28</f>
        <v>9.3478641034299773E-2</v>
      </c>
      <c r="E28" s="154">
        <v>601322</v>
      </c>
      <c r="F28" s="99">
        <f t="shared" ref="F28:F41" si="2">E28/B28</f>
        <v>0.90652286651550962</v>
      </c>
    </row>
    <row r="29" spans="1:6" s="49" customFormat="1" ht="12.75" customHeight="1">
      <c r="A29" s="30" t="s">
        <v>9</v>
      </c>
      <c r="B29" s="154">
        <v>1347468</v>
      </c>
      <c r="C29" s="154">
        <v>86091</v>
      </c>
      <c r="D29" s="99">
        <f t="shared" ref="D29:D41" si="3">C29/B29</f>
        <v>6.3890942122558761E-2</v>
      </c>
      <c r="E29" s="154">
        <v>1261377</v>
      </c>
      <c r="F29" s="99">
        <f t="shared" si="2"/>
        <v>0.93610905787744125</v>
      </c>
    </row>
    <row r="30" spans="1:6" s="49" customFormat="1" ht="12.75" customHeight="1">
      <c r="A30" s="30" t="s">
        <v>10</v>
      </c>
      <c r="B30" s="154">
        <v>2040961</v>
      </c>
      <c r="C30" s="154">
        <v>207705</v>
      </c>
      <c r="D30" s="99">
        <f t="shared" si="3"/>
        <v>0.10176823564977479</v>
      </c>
      <c r="E30" s="154">
        <v>1833256</v>
      </c>
      <c r="F30" s="99">
        <f t="shared" si="2"/>
        <v>0.89823176435022523</v>
      </c>
    </row>
    <row r="31" spans="1:6" s="49" customFormat="1" ht="12.75" customHeight="1">
      <c r="A31" s="30" t="s">
        <v>11</v>
      </c>
      <c r="B31" s="154">
        <v>2769931</v>
      </c>
      <c r="C31" s="154">
        <v>405539</v>
      </c>
      <c r="D31" s="99">
        <f t="shared" si="3"/>
        <v>0.14640761809590203</v>
      </c>
      <c r="E31" s="154">
        <v>2364392</v>
      </c>
      <c r="F31" s="99">
        <f t="shared" si="2"/>
        <v>0.85359238190409792</v>
      </c>
    </row>
    <row r="32" spans="1:6" s="49" customFormat="1" ht="12.75" customHeight="1">
      <c r="A32" s="30" t="s">
        <v>12</v>
      </c>
      <c r="B32" s="154">
        <v>2696349</v>
      </c>
      <c r="C32" s="154">
        <v>481842</v>
      </c>
      <c r="D32" s="99">
        <f t="shared" si="3"/>
        <v>0.17870164433461691</v>
      </c>
      <c r="E32" s="154">
        <v>2214506</v>
      </c>
      <c r="F32" s="99">
        <f t="shared" si="2"/>
        <v>0.82129798479351157</v>
      </c>
    </row>
    <row r="33" spans="1:6" s="49" customFormat="1" ht="12.75" customHeight="1">
      <c r="A33" s="30" t="s">
        <v>13</v>
      </c>
      <c r="B33" s="154">
        <v>2525902</v>
      </c>
      <c r="C33" s="154">
        <v>543325</v>
      </c>
      <c r="D33" s="99">
        <f t="shared" si="3"/>
        <v>0.21510137764648035</v>
      </c>
      <c r="E33" s="154">
        <v>1982577</v>
      </c>
      <c r="F33" s="99">
        <f t="shared" si="2"/>
        <v>0.7848986223535197</v>
      </c>
    </row>
    <row r="34" spans="1:6" s="49" customFormat="1" ht="12.75" customHeight="1">
      <c r="A34" s="30" t="s">
        <v>14</v>
      </c>
      <c r="B34" s="154">
        <v>5341488</v>
      </c>
      <c r="C34" s="154">
        <v>1628744</v>
      </c>
      <c r="D34" s="99">
        <f t="shared" si="3"/>
        <v>0.30492327231662786</v>
      </c>
      <c r="E34" s="154">
        <v>3712743</v>
      </c>
      <c r="F34" s="99">
        <f t="shared" si="2"/>
        <v>0.69507654046962197</v>
      </c>
    </row>
    <row r="35" spans="1:6" s="49" customFormat="1" ht="12.75" customHeight="1">
      <c r="A35" s="30" t="s">
        <v>15</v>
      </c>
      <c r="B35" s="154">
        <v>5388249</v>
      </c>
      <c r="C35" s="154">
        <v>2200643</v>
      </c>
      <c r="D35" s="99">
        <f t="shared" si="3"/>
        <v>0.4084152384197538</v>
      </c>
      <c r="E35" s="154">
        <v>3187606</v>
      </c>
      <c r="F35" s="99">
        <f t="shared" si="2"/>
        <v>0.5915847615802462</v>
      </c>
    </row>
    <row r="36" spans="1:6" s="49" customFormat="1" ht="12.75" customHeight="1">
      <c r="A36" s="30" t="s">
        <v>16</v>
      </c>
      <c r="B36" s="154">
        <v>12041799</v>
      </c>
      <c r="C36" s="154">
        <v>7738224</v>
      </c>
      <c r="D36" s="99">
        <f t="shared" si="3"/>
        <v>0.64261361612164425</v>
      </c>
      <c r="E36" s="154">
        <v>4303574</v>
      </c>
      <c r="F36" s="99">
        <f t="shared" si="2"/>
        <v>0.35738630083428563</v>
      </c>
    </row>
    <row r="37" spans="1:6" s="49" customFormat="1" ht="12.75" customHeight="1">
      <c r="A37" s="33" t="s">
        <v>17</v>
      </c>
      <c r="B37" s="154">
        <v>6479868</v>
      </c>
      <c r="C37" s="154">
        <v>5327751</v>
      </c>
      <c r="D37" s="99">
        <f t="shared" si="3"/>
        <v>0.82220054482591309</v>
      </c>
      <c r="E37" s="154">
        <v>1152117</v>
      </c>
      <c r="F37" s="99">
        <f t="shared" si="2"/>
        <v>0.17779945517408688</v>
      </c>
    </row>
    <row r="38" spans="1:6" s="49" customFormat="1" ht="12.75" customHeight="1">
      <c r="A38" s="33" t="s">
        <v>18</v>
      </c>
      <c r="B38" s="154">
        <v>6108932</v>
      </c>
      <c r="C38" s="154">
        <v>5549707</v>
      </c>
      <c r="D38" s="99">
        <f t="shared" si="3"/>
        <v>0.90845781226571187</v>
      </c>
      <c r="E38" s="154">
        <v>559225</v>
      </c>
      <c r="F38" s="99">
        <f t="shared" si="2"/>
        <v>9.1542187734288086E-2</v>
      </c>
    </row>
    <row r="39" spans="1:6" s="49" customFormat="1" ht="12.75" customHeight="1">
      <c r="A39" s="33" t="s">
        <v>19</v>
      </c>
      <c r="B39" s="154">
        <v>1607026</v>
      </c>
      <c r="C39" s="154">
        <v>1510656</v>
      </c>
      <c r="D39" s="99">
        <f t="shared" si="3"/>
        <v>0.94003208411064909</v>
      </c>
      <c r="E39" s="154">
        <v>96370</v>
      </c>
      <c r="F39" s="99">
        <f t="shared" si="2"/>
        <v>5.9967915889350888E-2</v>
      </c>
    </row>
    <row r="40" spans="1:6" s="49" customFormat="1" ht="12.75" customHeight="1">
      <c r="A40" s="33" t="s">
        <v>20</v>
      </c>
      <c r="B40" s="154">
        <v>293824</v>
      </c>
      <c r="C40" s="154">
        <v>267924</v>
      </c>
      <c r="D40" s="100">
        <f t="shared" si="3"/>
        <v>0.91185199302984099</v>
      </c>
      <c r="E40" s="154">
        <v>25900</v>
      </c>
      <c r="F40" s="99">
        <f t="shared" si="2"/>
        <v>8.814800697015901E-2</v>
      </c>
    </row>
    <row r="41" spans="1:6" s="49" customFormat="1" ht="12.75" customHeight="1" thickBot="1">
      <c r="A41" s="107" t="s">
        <v>44</v>
      </c>
      <c r="B41" s="155">
        <v>170349</v>
      </c>
      <c r="C41" s="155">
        <v>155925</v>
      </c>
      <c r="D41" s="108">
        <f t="shared" si="3"/>
        <v>0.91532677033619214</v>
      </c>
      <c r="E41" s="155">
        <v>14424</v>
      </c>
      <c r="F41" s="102">
        <f t="shared" si="2"/>
        <v>8.4673229663807831E-2</v>
      </c>
    </row>
    <row r="42" spans="1:6" s="125" customFormat="1" ht="12.75" customHeight="1">
      <c r="A42" s="22"/>
      <c r="B42" s="127" t="s">
        <v>26</v>
      </c>
      <c r="C42" s="128"/>
      <c r="D42" s="128"/>
      <c r="E42" s="128"/>
      <c r="F42" s="128"/>
    </row>
    <row r="43" spans="1:6" s="125" customFormat="1" ht="12.75" customHeight="1">
      <c r="A43" s="22"/>
      <c r="B43" s="13" t="s">
        <v>27</v>
      </c>
      <c r="C43" s="78"/>
      <c r="D43" s="78"/>
      <c r="E43" s="78"/>
      <c r="F43" s="78"/>
    </row>
    <row r="44" spans="1:6" s="49" customFormat="1" ht="12.75" customHeight="1">
      <c r="A44" s="22"/>
      <c r="B44" s="86"/>
      <c r="C44" s="86"/>
      <c r="D44" s="87"/>
      <c r="E44" s="86"/>
      <c r="F44" s="87"/>
    </row>
    <row r="45" spans="1:6" s="124" customFormat="1" ht="12.75" customHeight="1">
      <c r="A45" s="27" t="s">
        <v>6</v>
      </c>
      <c r="B45" s="156">
        <v>20247998</v>
      </c>
      <c r="C45" s="156">
        <v>3867629</v>
      </c>
      <c r="D45" s="93">
        <f>C45/B45</f>
        <v>0.19101290902932724</v>
      </c>
      <c r="E45" s="156">
        <v>16251596</v>
      </c>
      <c r="F45" s="93">
        <f>E45/B45</f>
        <v>0.80262730172138497</v>
      </c>
    </row>
    <row r="46" spans="1:6" s="49" customFormat="1" ht="12.75" customHeight="1">
      <c r="A46" s="30" t="s">
        <v>7</v>
      </c>
      <c r="B46" s="157">
        <v>119471</v>
      </c>
      <c r="C46" s="157" t="s">
        <v>40</v>
      </c>
      <c r="D46" s="99"/>
      <c r="E46" s="157" t="s">
        <v>40</v>
      </c>
      <c r="F46" s="93"/>
    </row>
    <row r="47" spans="1:6" s="49" customFormat="1" ht="12.75" customHeight="1">
      <c r="A47" s="30" t="s">
        <v>8</v>
      </c>
      <c r="B47" s="157">
        <v>1279968</v>
      </c>
      <c r="C47" s="157">
        <v>28463</v>
      </c>
      <c r="D47" s="99">
        <f>C47/B47</f>
        <v>2.2237274681867047E-2</v>
      </c>
      <c r="E47" s="157">
        <v>1249599</v>
      </c>
      <c r="F47" s="99">
        <f t="shared" ref="F47:F60" si="4">E47/B47</f>
        <v>0.97627362559063979</v>
      </c>
    </row>
    <row r="48" spans="1:6" s="49" customFormat="1" ht="12.75" customHeight="1">
      <c r="A48" s="30" t="s">
        <v>9</v>
      </c>
      <c r="B48" s="157">
        <v>2730706</v>
      </c>
      <c r="C48" s="157">
        <v>56568</v>
      </c>
      <c r="D48" s="99">
        <f t="shared" ref="D48:D60" si="5">C48/B48</f>
        <v>2.0715521919972345E-2</v>
      </c>
      <c r="E48" s="157">
        <v>2674138</v>
      </c>
      <c r="F48" s="99">
        <f t="shared" si="4"/>
        <v>0.97928447808002761</v>
      </c>
    </row>
    <row r="49" spans="1:6" s="49" customFormat="1" ht="12.75" customHeight="1">
      <c r="A49" s="30" t="s">
        <v>10</v>
      </c>
      <c r="B49" s="157">
        <v>3313886</v>
      </c>
      <c r="C49" s="157">
        <v>105560</v>
      </c>
      <c r="D49" s="99">
        <f t="shared" si="5"/>
        <v>3.1853841683147824E-2</v>
      </c>
      <c r="E49" s="157">
        <v>3208326</v>
      </c>
      <c r="F49" s="99">
        <f t="shared" si="4"/>
        <v>0.96814615831685213</v>
      </c>
    </row>
    <row r="50" spans="1:6" s="49" customFormat="1" ht="12.75" customHeight="1">
      <c r="A50" s="30" t="s">
        <v>11</v>
      </c>
      <c r="B50" s="157">
        <v>3134603</v>
      </c>
      <c r="C50" s="157">
        <v>221579</v>
      </c>
      <c r="D50" s="99">
        <f t="shared" si="5"/>
        <v>7.0688058423985428E-2</v>
      </c>
      <c r="E50" s="157">
        <v>2911010</v>
      </c>
      <c r="F50" s="99">
        <f t="shared" si="4"/>
        <v>0.92866943597004148</v>
      </c>
    </row>
    <row r="51" spans="1:6" s="49" customFormat="1" ht="12.75" customHeight="1">
      <c r="A51" s="30" t="s">
        <v>12</v>
      </c>
      <c r="B51" s="157">
        <v>2461267</v>
      </c>
      <c r="C51" s="157">
        <v>279793</v>
      </c>
      <c r="D51" s="99">
        <f t="shared" si="5"/>
        <v>0.11367844285077564</v>
      </c>
      <c r="E51" s="157">
        <v>2181474</v>
      </c>
      <c r="F51" s="99">
        <f t="shared" si="4"/>
        <v>0.88632155714922434</v>
      </c>
    </row>
    <row r="52" spans="1:6" s="49" customFormat="1" ht="12.75" customHeight="1">
      <c r="A52" s="30" t="s">
        <v>13</v>
      </c>
      <c r="B52" s="157">
        <v>1774329</v>
      </c>
      <c r="C52" s="157">
        <v>356780</v>
      </c>
      <c r="D52" s="99">
        <f t="shared" si="5"/>
        <v>0.20107883036347826</v>
      </c>
      <c r="E52" s="157">
        <v>1415534</v>
      </c>
      <c r="F52" s="99">
        <f t="shared" si="4"/>
        <v>0.79778552906479017</v>
      </c>
    </row>
    <row r="53" spans="1:6" s="49" customFormat="1" ht="12.75" customHeight="1">
      <c r="A53" s="30" t="s">
        <v>14</v>
      </c>
      <c r="B53" s="157">
        <v>2351328</v>
      </c>
      <c r="C53" s="157">
        <v>830192</v>
      </c>
      <c r="D53" s="99">
        <f t="shared" si="5"/>
        <v>0.35307366730630518</v>
      </c>
      <c r="E53" s="157">
        <v>1518091</v>
      </c>
      <c r="F53" s="99">
        <f t="shared" si="4"/>
        <v>0.64563131983287747</v>
      </c>
    </row>
    <row r="54" spans="1:6" s="49" customFormat="1" ht="12.75" customHeight="1">
      <c r="A54" s="30" t="s">
        <v>15</v>
      </c>
      <c r="B54" s="157">
        <v>1309832</v>
      </c>
      <c r="C54" s="157">
        <v>651421</v>
      </c>
      <c r="D54" s="99">
        <f t="shared" si="5"/>
        <v>0.49733171887692468</v>
      </c>
      <c r="E54" s="157">
        <v>658411</v>
      </c>
      <c r="F54" s="99">
        <f t="shared" si="4"/>
        <v>0.50266828112307538</v>
      </c>
    </row>
    <row r="55" spans="1:6" s="49" customFormat="1" ht="12.75" customHeight="1">
      <c r="A55" s="30" t="s">
        <v>16</v>
      </c>
      <c r="B55" s="157">
        <v>1193006</v>
      </c>
      <c r="C55" s="157">
        <v>842993</v>
      </c>
      <c r="D55" s="99">
        <f t="shared" si="5"/>
        <v>0.70661254008781182</v>
      </c>
      <c r="E55" s="157">
        <v>350014</v>
      </c>
      <c r="F55" s="99">
        <f t="shared" si="4"/>
        <v>0.29338829813093981</v>
      </c>
    </row>
    <row r="56" spans="1:6" s="49" customFormat="1" ht="12.75" customHeight="1">
      <c r="A56" s="33" t="s">
        <v>17</v>
      </c>
      <c r="B56" s="157">
        <v>305923</v>
      </c>
      <c r="C56" s="157">
        <v>244110</v>
      </c>
      <c r="D56" s="99">
        <f t="shared" si="5"/>
        <v>0.79794588834445268</v>
      </c>
      <c r="E56" s="157">
        <v>61813</v>
      </c>
      <c r="F56" s="99">
        <f t="shared" si="4"/>
        <v>0.20205411165554732</v>
      </c>
    </row>
    <row r="57" spans="1:6" s="49" customFormat="1" ht="12.75" customHeight="1">
      <c r="A57" s="33" t="s">
        <v>18</v>
      </c>
      <c r="B57" s="157">
        <v>199790</v>
      </c>
      <c r="C57" s="157">
        <v>182212</v>
      </c>
      <c r="D57" s="99">
        <f t="shared" si="5"/>
        <v>0.91201761849942442</v>
      </c>
      <c r="E57" s="157">
        <v>17432</v>
      </c>
      <c r="F57" s="99">
        <f t="shared" si="4"/>
        <v>8.7251614194904653E-2</v>
      </c>
    </row>
    <row r="58" spans="1:6" s="49" customFormat="1" ht="12.75" customHeight="1">
      <c r="A58" s="33" t="s">
        <v>19</v>
      </c>
      <c r="B58" s="157">
        <v>54772</v>
      </c>
      <c r="C58" s="157">
        <v>50255</v>
      </c>
      <c r="D58" s="99">
        <f t="shared" si="5"/>
        <v>0.91753085518147959</v>
      </c>
      <c r="E58" s="157">
        <v>4364</v>
      </c>
      <c r="F58" s="99">
        <f t="shared" si="4"/>
        <v>7.9675746731906819E-2</v>
      </c>
    </row>
    <row r="59" spans="1:6" s="49" customFormat="1" ht="12.75" customHeight="1">
      <c r="A59" s="33" t="s">
        <v>20</v>
      </c>
      <c r="B59" s="157">
        <v>11307</v>
      </c>
      <c r="C59" s="157">
        <v>10626</v>
      </c>
      <c r="D59" s="100">
        <f t="shared" si="5"/>
        <v>0.93977182276465909</v>
      </c>
      <c r="E59" s="157">
        <v>679</v>
      </c>
      <c r="F59" s="99">
        <f t="shared" si="4"/>
        <v>6.0051295657557263E-2</v>
      </c>
    </row>
    <row r="60" spans="1:6" s="49" customFormat="1" ht="12.75" customHeight="1" thickBot="1">
      <c r="A60" s="107" t="s">
        <v>44</v>
      </c>
      <c r="B60" s="165">
        <v>7809</v>
      </c>
      <c r="C60" s="165">
        <v>7078</v>
      </c>
      <c r="D60" s="108">
        <f t="shared" si="5"/>
        <v>0.90639006274811118</v>
      </c>
      <c r="E60" s="165">
        <v>711</v>
      </c>
      <c r="F60" s="102">
        <f t="shared" si="4"/>
        <v>9.1048789857856319E-2</v>
      </c>
    </row>
    <row r="61" spans="1:6" s="125" customFormat="1" ht="12.75" customHeight="1">
      <c r="A61" s="22"/>
      <c r="B61" s="13" t="s">
        <v>22</v>
      </c>
      <c r="C61" s="78"/>
      <c r="D61" s="78"/>
      <c r="E61" s="78"/>
      <c r="F61" s="78"/>
    </row>
    <row r="62" spans="1:6" s="49" customFormat="1" ht="12.75" customHeight="1">
      <c r="A62" s="22"/>
      <c r="B62" s="86"/>
      <c r="C62" s="86"/>
      <c r="D62" s="87"/>
      <c r="E62" s="86"/>
      <c r="F62" s="87"/>
    </row>
    <row r="63" spans="1:6" s="124" customFormat="1" ht="12.75" customHeight="1">
      <c r="A63" s="27" t="s">
        <v>6</v>
      </c>
      <c r="B63" s="156">
        <v>56927117</v>
      </c>
      <c r="C63" s="156">
        <v>10210594</v>
      </c>
      <c r="D63" s="93">
        <f>C63/B63</f>
        <v>0.17936256986279492</v>
      </c>
      <c r="E63" s="156">
        <v>46194381</v>
      </c>
      <c r="F63" s="93">
        <f>E63/B63</f>
        <v>0.81146531625692553</v>
      </c>
    </row>
    <row r="64" spans="1:6" s="49" customFormat="1" ht="12.75" customHeight="1">
      <c r="A64" s="30" t="s">
        <v>7</v>
      </c>
      <c r="B64" s="157">
        <v>522142</v>
      </c>
      <c r="C64" s="157" t="s">
        <v>40</v>
      </c>
      <c r="D64" s="99"/>
      <c r="E64" s="157" t="s">
        <v>40</v>
      </c>
      <c r="F64" s="93"/>
    </row>
    <row r="65" spans="1:6" s="49" customFormat="1" ht="12.75" customHeight="1">
      <c r="A65" s="30" t="s">
        <v>8</v>
      </c>
      <c r="B65" s="157">
        <v>11406675</v>
      </c>
      <c r="C65" s="157">
        <v>91514</v>
      </c>
      <c r="D65" s="99">
        <f>C65/B65</f>
        <v>8.0228462720293159E-3</v>
      </c>
      <c r="E65" s="157">
        <v>11315160</v>
      </c>
      <c r="F65" s="99">
        <f t="shared" ref="F65:F78" si="6">E65/B65</f>
        <v>0.99197706606000435</v>
      </c>
    </row>
    <row r="66" spans="1:6" s="49" customFormat="1" ht="12.75" customHeight="1">
      <c r="A66" s="30" t="s">
        <v>9</v>
      </c>
      <c r="B66" s="157">
        <v>8901541</v>
      </c>
      <c r="C66" s="157">
        <v>306692</v>
      </c>
      <c r="D66" s="99">
        <f t="shared" ref="D66:D78" si="7">C66/B66</f>
        <v>3.4453809739235036E-2</v>
      </c>
      <c r="E66" s="157">
        <v>8594849</v>
      </c>
      <c r="F66" s="99">
        <f t="shared" si="6"/>
        <v>0.96554619026076494</v>
      </c>
    </row>
    <row r="67" spans="1:6" s="49" customFormat="1" ht="12.75" customHeight="1">
      <c r="A67" s="30" t="s">
        <v>10</v>
      </c>
      <c r="B67" s="157">
        <v>6920870</v>
      </c>
      <c r="C67" s="157">
        <v>514998</v>
      </c>
      <c r="D67" s="99">
        <f t="shared" si="7"/>
        <v>7.4412320994325862E-2</v>
      </c>
      <c r="E67" s="157">
        <v>6405873</v>
      </c>
      <c r="F67" s="99">
        <f t="shared" si="6"/>
        <v>0.92558782349617896</v>
      </c>
    </row>
    <row r="68" spans="1:6" s="49" customFormat="1" ht="12.75" customHeight="1">
      <c r="A68" s="30" t="s">
        <v>11</v>
      </c>
      <c r="B68" s="157">
        <v>5878639</v>
      </c>
      <c r="C68" s="157">
        <v>593027</v>
      </c>
      <c r="D68" s="99">
        <f t="shared" si="7"/>
        <v>0.10087828152060366</v>
      </c>
      <c r="E68" s="157">
        <v>5285612</v>
      </c>
      <c r="F68" s="99">
        <f t="shared" si="6"/>
        <v>0.89912171847939637</v>
      </c>
    </row>
    <row r="69" spans="1:6" s="49" customFormat="1" ht="12.75" customHeight="1">
      <c r="A69" s="30" t="s">
        <v>12</v>
      </c>
      <c r="B69" s="157">
        <v>4809595</v>
      </c>
      <c r="C69" s="157">
        <v>742941</v>
      </c>
      <c r="D69" s="99">
        <f t="shared" si="7"/>
        <v>0.15447059471743463</v>
      </c>
      <c r="E69" s="157">
        <v>4066654</v>
      </c>
      <c r="F69" s="99">
        <f t="shared" si="6"/>
        <v>0.84552940528256537</v>
      </c>
    </row>
    <row r="70" spans="1:6" s="49" customFormat="1" ht="12.75" customHeight="1">
      <c r="A70" s="30" t="s">
        <v>13</v>
      </c>
      <c r="B70" s="157">
        <v>4092538</v>
      </c>
      <c r="C70" s="157">
        <v>838689</v>
      </c>
      <c r="D70" s="99">
        <f t="shared" si="7"/>
        <v>0.20493126758994051</v>
      </c>
      <c r="E70" s="157">
        <v>3253849</v>
      </c>
      <c r="F70" s="99">
        <f t="shared" si="6"/>
        <v>0.79506873241005949</v>
      </c>
    </row>
    <row r="71" spans="1:6" s="49" customFormat="1" ht="12.75" customHeight="1">
      <c r="A71" s="30" t="s">
        <v>14</v>
      </c>
      <c r="B71" s="157">
        <v>5595563</v>
      </c>
      <c r="C71" s="157">
        <v>1774265</v>
      </c>
      <c r="D71" s="99">
        <f t="shared" si="7"/>
        <v>0.31708426837478193</v>
      </c>
      <c r="E71" s="157">
        <v>3821298</v>
      </c>
      <c r="F71" s="99">
        <f t="shared" si="6"/>
        <v>0.68291573162521801</v>
      </c>
    </row>
    <row r="72" spans="1:6" s="49" customFormat="1" ht="12.75" customHeight="1">
      <c r="A72" s="30" t="s">
        <v>15</v>
      </c>
      <c r="B72" s="157">
        <v>3172118</v>
      </c>
      <c r="C72" s="157">
        <v>1433119</v>
      </c>
      <c r="D72" s="99">
        <f t="shared" si="7"/>
        <v>0.45178615675709416</v>
      </c>
      <c r="E72" s="157">
        <v>1739000</v>
      </c>
      <c r="F72" s="99">
        <f t="shared" si="6"/>
        <v>0.54821415848969046</v>
      </c>
    </row>
    <row r="73" spans="1:6" s="49" customFormat="1" ht="12.75" customHeight="1">
      <c r="A73" s="30" t="s">
        <v>16</v>
      </c>
      <c r="B73" s="157">
        <v>3520755</v>
      </c>
      <c r="C73" s="157">
        <v>2160091</v>
      </c>
      <c r="D73" s="99">
        <f t="shared" si="7"/>
        <v>0.61353062056291907</v>
      </c>
      <c r="E73" s="157">
        <v>1360664</v>
      </c>
      <c r="F73" s="99">
        <f t="shared" si="6"/>
        <v>0.38646937943708098</v>
      </c>
    </row>
    <row r="74" spans="1:6" s="49" customFormat="1" ht="12.75" customHeight="1">
      <c r="A74" s="33" t="s">
        <v>17</v>
      </c>
      <c r="B74" s="157">
        <v>1025836</v>
      </c>
      <c r="C74" s="157">
        <v>801280</v>
      </c>
      <c r="D74" s="99">
        <f t="shared" si="7"/>
        <v>0.78109951298258196</v>
      </c>
      <c r="E74" s="157">
        <v>224556</v>
      </c>
      <c r="F74" s="99">
        <f t="shared" si="6"/>
        <v>0.21890048701741799</v>
      </c>
    </row>
    <row r="75" spans="1:6" s="49" customFormat="1" ht="12.75" customHeight="1">
      <c r="A75" s="33" t="s">
        <v>18</v>
      </c>
      <c r="B75" s="157">
        <v>795990</v>
      </c>
      <c r="C75" s="157">
        <v>703356</v>
      </c>
      <c r="D75" s="99">
        <f t="shared" si="7"/>
        <v>0.88362416613274031</v>
      </c>
      <c r="E75" s="157">
        <v>92634</v>
      </c>
      <c r="F75" s="99">
        <f t="shared" si="6"/>
        <v>0.11637583386725964</v>
      </c>
    </row>
    <row r="76" spans="1:6" s="49" customFormat="1" ht="12.75" customHeight="1">
      <c r="A76" s="33" t="s">
        <v>19</v>
      </c>
      <c r="B76" s="157">
        <v>214763</v>
      </c>
      <c r="C76" s="157">
        <v>189753</v>
      </c>
      <c r="D76" s="99">
        <f t="shared" si="7"/>
        <v>0.88354604843478624</v>
      </c>
      <c r="E76" s="157">
        <v>25010</v>
      </c>
      <c r="F76" s="99">
        <f t="shared" si="6"/>
        <v>0.11645395156521375</v>
      </c>
    </row>
    <row r="77" spans="1:6" s="49" customFormat="1" ht="12.75" customHeight="1">
      <c r="A77" s="33" t="s">
        <v>20</v>
      </c>
      <c r="B77" s="157">
        <v>43125</v>
      </c>
      <c r="C77" s="157">
        <v>37143</v>
      </c>
      <c r="D77" s="100">
        <f t="shared" si="7"/>
        <v>0.86128695652173914</v>
      </c>
      <c r="E77" s="157">
        <v>5982</v>
      </c>
      <c r="F77" s="99">
        <f t="shared" si="6"/>
        <v>0.13871304347826088</v>
      </c>
    </row>
    <row r="78" spans="1:6" s="49" customFormat="1" ht="12.75" customHeight="1">
      <c r="A78" s="38" t="s">
        <v>44</v>
      </c>
      <c r="B78" s="166">
        <v>26966</v>
      </c>
      <c r="C78" s="166">
        <v>23726</v>
      </c>
      <c r="D78" s="115">
        <f t="shared" si="7"/>
        <v>0.87984869836089896</v>
      </c>
      <c r="E78" s="166">
        <v>3241</v>
      </c>
      <c r="F78" s="116">
        <f t="shared" si="6"/>
        <v>0.12018838537417488</v>
      </c>
    </row>
    <row r="79" spans="1:6" s="49" customFormat="1" ht="12.75" customHeight="1">
      <c r="A79" s="33"/>
      <c r="B79" s="167"/>
      <c r="C79" s="167"/>
      <c r="D79" s="168"/>
      <c r="E79" s="169"/>
      <c r="F79" s="168"/>
    </row>
    <row r="80" spans="1:6" s="49" customFormat="1" ht="12.75" customHeight="1">
      <c r="A80" s="49" t="s">
        <v>23</v>
      </c>
      <c r="B80" s="48"/>
      <c r="C80" s="48"/>
      <c r="D80" s="48"/>
      <c r="E80" s="48"/>
    </row>
    <row r="81" spans="1:6" s="49" customFormat="1" ht="12.75" customHeight="1">
      <c r="A81" s="49" t="s">
        <v>41</v>
      </c>
      <c r="B81" s="48"/>
      <c r="C81" s="48"/>
      <c r="D81" s="48"/>
      <c r="E81" s="48"/>
    </row>
    <row r="82" spans="1:6" s="49" customFormat="1" ht="12.75" customHeight="1">
      <c r="B82" s="48"/>
      <c r="C82" s="48"/>
      <c r="D82" s="48"/>
      <c r="E82" s="48"/>
    </row>
    <row r="83" spans="1:6" s="49" customFormat="1" ht="12.75" customHeight="1">
      <c r="A83" s="162" t="s">
        <v>45</v>
      </c>
      <c r="B83" s="48"/>
      <c r="C83" s="48"/>
      <c r="D83" s="48"/>
      <c r="E83" s="48"/>
    </row>
    <row r="84" spans="1:6" ht="12.6" customHeight="1">
      <c r="F84" s="7"/>
    </row>
    <row r="85" spans="1:6" ht="12.6" customHeight="1"/>
    <row r="86" spans="1:6" ht="12.6" customHeight="1"/>
    <row r="87" spans="1:6" ht="12.6" customHeight="1"/>
    <row r="88" spans="1:6" ht="12.6" customHeight="1"/>
  </sheetData>
  <pageMargins left="0.7" right="0.7" top="0.75" bottom="0.75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showGridLines="0" topLeftCell="A55" zoomScaleNormal="100" workbookViewId="0">
      <selection activeCell="A82" sqref="A82:A85"/>
    </sheetView>
  </sheetViews>
  <sheetFormatPr defaultRowHeight="12.75"/>
  <cols>
    <col min="1" max="1" width="28.7109375" style="199" customWidth="1"/>
    <col min="2" max="10" width="11.7109375" style="199" customWidth="1"/>
    <col min="11" max="11" width="11.7109375" style="250" customWidth="1"/>
    <col min="12" max="16384" width="9.140625" style="2"/>
  </cols>
  <sheetData>
    <row r="1" spans="1:15">
      <c r="A1" s="198">
        <v>44089</v>
      </c>
    </row>
    <row r="2" spans="1:15">
      <c r="A2" s="200" t="s">
        <v>289</v>
      </c>
      <c r="B2" s="201"/>
      <c r="C2" s="201"/>
      <c r="D2" s="201"/>
      <c r="E2" s="201"/>
      <c r="F2" s="201"/>
      <c r="G2" s="202"/>
      <c r="H2" s="202"/>
      <c r="I2" s="202"/>
      <c r="J2" s="202"/>
      <c r="K2" s="251"/>
    </row>
    <row r="3" spans="1:15" ht="13.5" thickBot="1">
      <c r="A3" s="203"/>
      <c r="B3" s="204"/>
      <c r="C3" s="204"/>
      <c r="D3" s="204"/>
      <c r="E3" s="204"/>
      <c r="F3" s="203"/>
    </row>
    <row r="4" spans="1:15" ht="15" customHeight="1" thickTop="1">
      <c r="A4" s="205"/>
      <c r="B4" s="206" t="s">
        <v>0</v>
      </c>
      <c r="C4" s="207"/>
      <c r="D4" s="207"/>
      <c r="E4" s="207"/>
      <c r="F4" s="207"/>
      <c r="G4" s="206" t="s">
        <v>285</v>
      </c>
      <c r="H4" s="207"/>
      <c r="I4" s="207"/>
      <c r="J4" s="207"/>
      <c r="K4" s="207"/>
    </row>
    <row r="5" spans="1:15" ht="15" customHeight="1">
      <c r="A5" s="208" t="s">
        <v>1</v>
      </c>
      <c r="B5" s="209"/>
      <c r="C5" s="210" t="s">
        <v>25</v>
      </c>
      <c r="D5" s="210"/>
      <c r="E5" s="211" t="s">
        <v>2</v>
      </c>
      <c r="F5" s="212"/>
      <c r="G5" s="209"/>
      <c r="H5" s="210" t="s">
        <v>25</v>
      </c>
      <c r="I5" s="210"/>
      <c r="J5" s="211" t="s">
        <v>2</v>
      </c>
      <c r="K5" s="212"/>
    </row>
    <row r="6" spans="1:15" ht="15" customHeight="1">
      <c r="A6" s="213" t="s">
        <v>3</v>
      </c>
      <c r="B6" s="209" t="s">
        <v>4</v>
      </c>
      <c r="C6" s="209" t="s">
        <v>4</v>
      </c>
      <c r="D6" s="209" t="s">
        <v>204</v>
      </c>
      <c r="E6" s="209" t="s">
        <v>4</v>
      </c>
      <c r="F6" s="209" t="s">
        <v>204</v>
      </c>
      <c r="G6" s="209" t="s">
        <v>4</v>
      </c>
      <c r="H6" s="209" t="s">
        <v>4</v>
      </c>
      <c r="I6" s="209" t="s">
        <v>204</v>
      </c>
      <c r="J6" s="209" t="s">
        <v>4</v>
      </c>
      <c r="K6" s="209" t="s">
        <v>204</v>
      </c>
    </row>
    <row r="7" spans="1:15" ht="15" customHeight="1">
      <c r="A7" s="214"/>
      <c r="B7" s="215" t="s">
        <v>5</v>
      </c>
      <c r="C7" s="216" t="s">
        <v>5</v>
      </c>
      <c r="D7" s="217" t="s">
        <v>5</v>
      </c>
      <c r="E7" s="216" t="s">
        <v>5</v>
      </c>
      <c r="F7" s="217" t="s">
        <v>5</v>
      </c>
      <c r="G7" s="215" t="s">
        <v>5</v>
      </c>
      <c r="H7" s="216" t="s">
        <v>5</v>
      </c>
      <c r="I7" s="217" t="s">
        <v>5</v>
      </c>
      <c r="J7" s="216" t="s">
        <v>5</v>
      </c>
      <c r="K7" s="217" t="s">
        <v>5</v>
      </c>
      <c r="O7" s="21"/>
    </row>
    <row r="8" spans="1:15">
      <c r="A8" s="218"/>
      <c r="B8" s="219"/>
      <c r="C8" s="220"/>
      <c r="D8" s="221"/>
      <c r="E8" s="220"/>
      <c r="F8" s="221"/>
      <c r="G8" s="222"/>
      <c r="H8" s="223"/>
      <c r="I8" s="222"/>
      <c r="J8" s="222"/>
      <c r="K8" s="223"/>
      <c r="O8" s="21"/>
    </row>
    <row r="9" spans="1:15">
      <c r="A9" s="224" t="s">
        <v>6</v>
      </c>
      <c r="B9" s="225">
        <v>153774296</v>
      </c>
      <c r="C9" s="195">
        <v>17532592</v>
      </c>
      <c r="D9" s="226">
        <f>IF($B9=0, "n.a.", 100*C9/$B9)</f>
        <v>11.401510171764988</v>
      </c>
      <c r="E9" s="195">
        <v>134271137</v>
      </c>
      <c r="F9" s="226">
        <f>IF($B9=0, "n.a.", 100*E9/$B9)</f>
        <v>87.317022735711305</v>
      </c>
      <c r="G9" s="195">
        <v>54870439</v>
      </c>
      <c r="H9" s="227">
        <v>8548878</v>
      </c>
      <c r="I9" s="226">
        <f>IF($G9=0, "n.a.", 100*H9/$G9)</f>
        <v>15.580115916331561</v>
      </c>
      <c r="J9" s="195">
        <v>45652291</v>
      </c>
      <c r="K9" s="252">
        <f>IF($G9=0, "n.a.", 100*J9/$G9)</f>
        <v>83.200156280871013</v>
      </c>
      <c r="O9" s="21"/>
    </row>
    <row r="10" spans="1:15">
      <c r="A10" s="228" t="s">
        <v>7</v>
      </c>
      <c r="B10" s="229">
        <v>1962253</v>
      </c>
      <c r="C10" s="194">
        <v>0</v>
      </c>
      <c r="D10" s="230">
        <f t="shared" ref="D10:F28" si="0">IF($B10=0, "n.a.", 100*C10/$B10)</f>
        <v>0</v>
      </c>
      <c r="E10" s="194">
        <v>0</v>
      </c>
      <c r="F10" s="230">
        <f t="shared" si="0"/>
        <v>0</v>
      </c>
      <c r="G10" s="194">
        <v>669218</v>
      </c>
      <c r="H10" s="231">
        <v>0</v>
      </c>
      <c r="I10" s="230">
        <f t="shared" ref="I10:K28" si="1">IF($G10=0, "n.a.", 100*H10/$G10)</f>
        <v>0</v>
      </c>
      <c r="J10" s="194">
        <v>0</v>
      </c>
      <c r="K10" s="253">
        <f t="shared" si="1"/>
        <v>0</v>
      </c>
      <c r="O10" s="21"/>
    </row>
    <row r="11" spans="1:15">
      <c r="A11" s="228" t="s">
        <v>8</v>
      </c>
      <c r="B11" s="229">
        <v>9187650</v>
      </c>
      <c r="C11" s="194">
        <v>92420</v>
      </c>
      <c r="D11" s="230">
        <f t="shared" si="0"/>
        <v>1.0059155496781005</v>
      </c>
      <c r="E11" s="194">
        <v>9094673</v>
      </c>
      <c r="F11" s="230">
        <f t="shared" si="0"/>
        <v>98.988021964267247</v>
      </c>
      <c r="G11" s="194">
        <v>684502</v>
      </c>
      <c r="H11" s="231">
        <v>12296</v>
      </c>
      <c r="I11" s="230">
        <f t="shared" si="1"/>
        <v>1.7963424504238117</v>
      </c>
      <c r="J11" s="194">
        <v>672206</v>
      </c>
      <c r="K11" s="253">
        <f t="shared" si="1"/>
        <v>98.203657549576192</v>
      </c>
      <c r="O11" s="21"/>
    </row>
    <row r="12" spans="1:15">
      <c r="A12" s="228" t="s">
        <v>9</v>
      </c>
      <c r="B12" s="229">
        <v>10014109</v>
      </c>
      <c r="C12" s="194">
        <v>120906</v>
      </c>
      <c r="D12" s="230">
        <f t="shared" si="0"/>
        <v>1.2073565406567874</v>
      </c>
      <c r="E12" s="194">
        <v>9892191</v>
      </c>
      <c r="F12" s="230">
        <f t="shared" si="0"/>
        <v>98.782537717534325</v>
      </c>
      <c r="G12" s="194">
        <v>830279</v>
      </c>
      <c r="H12" s="231">
        <v>19563</v>
      </c>
      <c r="I12" s="230">
        <f t="shared" si="1"/>
        <v>2.356195929320144</v>
      </c>
      <c r="J12" s="194">
        <v>810716</v>
      </c>
      <c r="K12" s="253">
        <f t="shared" si="1"/>
        <v>97.643804070679849</v>
      </c>
      <c r="O12" s="21"/>
    </row>
    <row r="13" spans="1:15">
      <c r="A13" s="228" t="s">
        <v>10</v>
      </c>
      <c r="B13" s="229">
        <v>11454274</v>
      </c>
      <c r="C13" s="194">
        <v>207328</v>
      </c>
      <c r="D13" s="230">
        <f t="shared" si="0"/>
        <v>1.8100492445003498</v>
      </c>
      <c r="E13" s="194">
        <v>11246947</v>
      </c>
      <c r="F13" s="230">
        <f t="shared" si="0"/>
        <v>98.189959485865273</v>
      </c>
      <c r="G13" s="194">
        <v>1244383</v>
      </c>
      <c r="H13" s="231">
        <v>21372</v>
      </c>
      <c r="I13" s="230">
        <f t="shared" si="1"/>
        <v>1.7174776576022013</v>
      </c>
      <c r="J13" s="194">
        <v>1223011</v>
      </c>
      <c r="K13" s="253">
        <f t="shared" si="1"/>
        <v>98.282522342397797</v>
      </c>
      <c r="O13" s="21"/>
    </row>
    <row r="14" spans="1:15">
      <c r="A14" s="228" t="s">
        <v>11</v>
      </c>
      <c r="B14" s="229">
        <v>10187149</v>
      </c>
      <c r="C14" s="194">
        <v>209844</v>
      </c>
      <c r="D14" s="230">
        <f t="shared" si="0"/>
        <v>2.059889376311272</v>
      </c>
      <c r="E14" s="194">
        <v>9975823</v>
      </c>
      <c r="F14" s="230">
        <f t="shared" si="0"/>
        <v>97.925562883197259</v>
      </c>
      <c r="G14" s="194">
        <v>1362292</v>
      </c>
      <c r="H14" s="231">
        <v>26410</v>
      </c>
      <c r="I14" s="230">
        <f t="shared" si="1"/>
        <v>1.9386445784016937</v>
      </c>
      <c r="J14" s="194">
        <v>1335881</v>
      </c>
      <c r="K14" s="253">
        <f t="shared" si="1"/>
        <v>98.061282015896737</v>
      </c>
      <c r="O14" s="21"/>
    </row>
    <row r="15" spans="1:15">
      <c r="A15" s="228" t="s">
        <v>12</v>
      </c>
      <c r="B15" s="229">
        <v>9610628</v>
      </c>
      <c r="C15" s="194">
        <v>303327</v>
      </c>
      <c r="D15" s="230">
        <f t="shared" si="0"/>
        <v>3.1561621155246047</v>
      </c>
      <c r="E15" s="194">
        <v>9305299</v>
      </c>
      <c r="F15" s="230">
        <f t="shared" si="0"/>
        <v>96.823006779577781</v>
      </c>
      <c r="G15" s="194">
        <v>1617744</v>
      </c>
      <c r="H15" s="231">
        <v>46063</v>
      </c>
      <c r="I15" s="230">
        <f t="shared" si="1"/>
        <v>2.8473602745551831</v>
      </c>
      <c r="J15" s="194">
        <v>1571682</v>
      </c>
      <c r="K15" s="253">
        <f t="shared" si="1"/>
        <v>97.152701539922262</v>
      </c>
      <c r="O15" s="21"/>
    </row>
    <row r="16" spans="1:15">
      <c r="A16" s="228" t="s">
        <v>13</v>
      </c>
      <c r="B16" s="229">
        <v>8984412</v>
      </c>
      <c r="C16" s="194">
        <v>273628</v>
      </c>
      <c r="D16" s="230">
        <f t="shared" si="0"/>
        <v>3.045586066177731</v>
      </c>
      <c r="E16" s="194">
        <v>8708698</v>
      </c>
      <c r="F16" s="230">
        <f t="shared" si="0"/>
        <v>96.931195942483498</v>
      </c>
      <c r="G16" s="194">
        <v>1655406</v>
      </c>
      <c r="H16" s="231">
        <v>46593</v>
      </c>
      <c r="I16" s="230">
        <f t="shared" si="1"/>
        <v>2.8145965400632837</v>
      </c>
      <c r="J16" s="194">
        <v>1608813</v>
      </c>
      <c r="K16" s="253">
        <f t="shared" si="1"/>
        <v>97.185403459936722</v>
      </c>
      <c r="O16" s="21"/>
    </row>
    <row r="17" spans="1:15">
      <c r="A17" s="228" t="s">
        <v>14</v>
      </c>
      <c r="B17" s="229">
        <v>15510580</v>
      </c>
      <c r="C17" s="194">
        <v>649115</v>
      </c>
      <c r="D17" s="230">
        <f t="shared" si="0"/>
        <v>4.1849821218806778</v>
      </c>
      <c r="E17" s="194">
        <v>14860464</v>
      </c>
      <c r="F17" s="230">
        <f t="shared" si="0"/>
        <v>95.80856421874617</v>
      </c>
      <c r="G17" s="194">
        <v>3347911</v>
      </c>
      <c r="H17" s="231">
        <v>121516</v>
      </c>
      <c r="I17" s="230">
        <f t="shared" si="1"/>
        <v>3.6296066412757089</v>
      </c>
      <c r="J17" s="194">
        <v>3226395</v>
      </c>
      <c r="K17" s="253">
        <f t="shared" si="1"/>
        <v>96.370393358724286</v>
      </c>
      <c r="O17" s="21"/>
    </row>
    <row r="18" spans="1:15">
      <c r="A18" s="228" t="s">
        <v>15</v>
      </c>
      <c r="B18" s="229">
        <v>12017312</v>
      </c>
      <c r="C18" s="194">
        <v>784475</v>
      </c>
      <c r="D18" s="230">
        <f t="shared" si="0"/>
        <v>6.5278741202691579</v>
      </c>
      <c r="E18" s="194">
        <v>11232837</v>
      </c>
      <c r="F18" s="230">
        <f t="shared" si="0"/>
        <v>93.472125879730839</v>
      </c>
      <c r="G18" s="194">
        <v>3186369</v>
      </c>
      <c r="H18" s="231">
        <v>142338</v>
      </c>
      <c r="I18" s="230">
        <f t="shared" si="1"/>
        <v>4.4670909113162978</v>
      </c>
      <c r="J18" s="194">
        <v>3044031</v>
      </c>
      <c r="K18" s="253">
        <f t="shared" si="1"/>
        <v>95.532909088683709</v>
      </c>
      <c r="O18" s="21"/>
    </row>
    <row r="19" spans="1:15">
      <c r="A19" s="228" t="s">
        <v>16</v>
      </c>
      <c r="B19" s="229">
        <v>21460676</v>
      </c>
      <c r="C19" s="194">
        <v>2459939</v>
      </c>
      <c r="D19" s="230">
        <f t="shared" si="0"/>
        <v>11.462542000074928</v>
      </c>
      <c r="E19" s="194">
        <v>19000738</v>
      </c>
      <c r="F19" s="230">
        <f t="shared" si="0"/>
        <v>88.53746265961054</v>
      </c>
      <c r="G19" s="194">
        <v>8570820</v>
      </c>
      <c r="H19" s="231">
        <v>455131</v>
      </c>
      <c r="I19" s="230">
        <f t="shared" si="1"/>
        <v>5.310238693613913</v>
      </c>
      <c r="J19" s="194">
        <v>8115689</v>
      </c>
      <c r="K19" s="253">
        <f t="shared" si="1"/>
        <v>94.689761306386089</v>
      </c>
      <c r="O19" s="21"/>
    </row>
    <row r="20" spans="1:15">
      <c r="A20" s="232" t="s">
        <v>17</v>
      </c>
      <c r="B20" s="229">
        <v>13685409</v>
      </c>
      <c r="C20" s="194">
        <v>2336453</v>
      </c>
      <c r="D20" s="230">
        <f t="shared" si="0"/>
        <v>17.072584385311394</v>
      </c>
      <c r="E20" s="194">
        <v>11348956</v>
      </c>
      <c r="F20" s="230">
        <f t="shared" si="0"/>
        <v>82.927415614688613</v>
      </c>
      <c r="G20" s="194">
        <v>8194299</v>
      </c>
      <c r="H20" s="231">
        <v>684282</v>
      </c>
      <c r="I20" s="230">
        <f t="shared" si="1"/>
        <v>8.3507082179939989</v>
      </c>
      <c r="J20" s="194">
        <v>7510017</v>
      </c>
      <c r="K20" s="253">
        <f t="shared" si="1"/>
        <v>91.649291782006003</v>
      </c>
      <c r="O20" s="21"/>
    </row>
    <row r="21" spans="1:15">
      <c r="A21" s="232" t="s">
        <v>18</v>
      </c>
      <c r="B21" s="229">
        <v>21146537</v>
      </c>
      <c r="C21" s="194">
        <v>5632362</v>
      </c>
      <c r="D21" s="230">
        <f t="shared" si="0"/>
        <v>26.634914265158404</v>
      </c>
      <c r="E21" s="194">
        <v>15514166</v>
      </c>
      <c r="F21" s="230">
        <f t="shared" si="0"/>
        <v>73.365043174681503</v>
      </c>
      <c r="G21" s="194">
        <v>16260765</v>
      </c>
      <c r="H21" s="231">
        <v>3339525</v>
      </c>
      <c r="I21" s="230">
        <f t="shared" si="1"/>
        <v>20.537317893715333</v>
      </c>
      <c r="J21" s="194">
        <v>12921240</v>
      </c>
      <c r="K21" s="253">
        <f t="shared" si="1"/>
        <v>79.462682106284674</v>
      </c>
      <c r="O21" s="21"/>
    </row>
    <row r="22" spans="1:15">
      <c r="A22" s="232" t="s">
        <v>19</v>
      </c>
      <c r="B22" s="229">
        <v>6905670</v>
      </c>
      <c r="C22" s="194">
        <v>3317477</v>
      </c>
      <c r="D22" s="230">
        <f t="shared" si="0"/>
        <v>48.039900545493772</v>
      </c>
      <c r="E22" s="194">
        <v>3588158</v>
      </c>
      <c r="F22" s="230">
        <f t="shared" si="0"/>
        <v>51.959592624611368</v>
      </c>
      <c r="G22" s="194">
        <v>5855659</v>
      </c>
      <c r="H22" s="231">
        <v>2676674</v>
      </c>
      <c r="I22" s="230">
        <f t="shared" si="1"/>
        <v>45.710892659562312</v>
      </c>
      <c r="J22" s="194">
        <v>3178975</v>
      </c>
      <c r="K22" s="253">
        <f t="shared" si="1"/>
        <v>54.288936565465988</v>
      </c>
      <c r="O22" s="21"/>
    </row>
    <row r="23" spans="1:15">
      <c r="A23" s="232" t="s">
        <v>20</v>
      </c>
      <c r="B23" s="229">
        <v>1108430</v>
      </c>
      <c r="C23" s="194">
        <v>727878</v>
      </c>
      <c r="D23" s="230">
        <f t="shared" si="0"/>
        <v>65.667475618667851</v>
      </c>
      <c r="E23" s="194">
        <v>380498</v>
      </c>
      <c r="F23" s="230">
        <f t="shared" si="0"/>
        <v>34.327652625786023</v>
      </c>
      <c r="G23" s="194">
        <v>940684</v>
      </c>
      <c r="H23" s="231">
        <v>609896</v>
      </c>
      <c r="I23" s="230">
        <f t="shared" si="1"/>
        <v>64.83537511002632</v>
      </c>
      <c r="J23" s="194">
        <v>330747</v>
      </c>
      <c r="K23" s="253">
        <f t="shared" si="1"/>
        <v>35.160266359372542</v>
      </c>
      <c r="O23" s="21"/>
    </row>
    <row r="24" spans="1:15">
      <c r="A24" s="232" t="s">
        <v>28</v>
      </c>
      <c r="B24" s="229">
        <v>241713</v>
      </c>
      <c r="C24" s="194">
        <v>176774</v>
      </c>
      <c r="D24" s="230">
        <f t="shared" si="0"/>
        <v>73.133840546433163</v>
      </c>
      <c r="E24" s="194">
        <v>64898</v>
      </c>
      <c r="F24" s="230">
        <f t="shared" si="0"/>
        <v>26.849197188401121</v>
      </c>
      <c r="G24" s="194">
        <v>203446</v>
      </c>
      <c r="H24" s="231">
        <v>148240</v>
      </c>
      <c r="I24" s="230">
        <f t="shared" si="1"/>
        <v>72.864543908457279</v>
      </c>
      <c r="J24" s="194">
        <v>55206</v>
      </c>
      <c r="K24" s="253">
        <f t="shared" si="1"/>
        <v>27.135456091542718</v>
      </c>
      <c r="O24" s="21"/>
    </row>
    <row r="25" spans="1:15">
      <c r="A25" s="232" t="s">
        <v>29</v>
      </c>
      <c r="B25" s="229">
        <v>98583</v>
      </c>
      <c r="C25" s="194">
        <v>75460</v>
      </c>
      <c r="D25" s="230">
        <f t="shared" si="0"/>
        <v>76.544637513567253</v>
      </c>
      <c r="E25" s="194">
        <v>23106</v>
      </c>
      <c r="F25" s="230">
        <f t="shared" si="0"/>
        <v>23.438118133958188</v>
      </c>
      <c r="G25" s="194">
        <v>82797</v>
      </c>
      <c r="H25" s="231">
        <v>63158</v>
      </c>
      <c r="I25" s="230">
        <f t="shared" si="1"/>
        <v>76.280541565515662</v>
      </c>
      <c r="J25" s="194">
        <v>19638</v>
      </c>
      <c r="K25" s="253">
        <f t="shared" si="1"/>
        <v>23.718250661255844</v>
      </c>
      <c r="O25" s="21"/>
    </row>
    <row r="26" spans="1:15">
      <c r="A26" s="232" t="s">
        <v>30</v>
      </c>
      <c r="B26" s="229">
        <v>142011</v>
      </c>
      <c r="C26" s="194">
        <v>114680</v>
      </c>
      <c r="D26" s="230">
        <f t="shared" si="0"/>
        <v>80.75430776489145</v>
      </c>
      <c r="E26" s="194">
        <v>27316</v>
      </c>
      <c r="F26" s="230">
        <f t="shared" si="0"/>
        <v>19.235129673053496</v>
      </c>
      <c r="G26" s="194">
        <v>117811</v>
      </c>
      <c r="H26" s="231">
        <v>94892</v>
      </c>
      <c r="I26" s="230">
        <f t="shared" si="1"/>
        <v>80.545959205846657</v>
      </c>
      <c r="J26" s="194">
        <v>22918</v>
      </c>
      <c r="K26" s="253">
        <f t="shared" si="1"/>
        <v>19.453191976980079</v>
      </c>
      <c r="O26" s="21"/>
    </row>
    <row r="27" spans="1:15">
      <c r="A27" s="232" t="s">
        <v>31</v>
      </c>
      <c r="B27" s="229">
        <v>34788</v>
      </c>
      <c r="C27" s="194">
        <v>30191</v>
      </c>
      <c r="D27" s="230">
        <f t="shared" si="0"/>
        <v>86.785673220650793</v>
      </c>
      <c r="E27" s="194">
        <v>4597</v>
      </c>
      <c r="F27" s="230">
        <f t="shared" si="0"/>
        <v>13.2143267793492</v>
      </c>
      <c r="G27" s="194">
        <v>28461</v>
      </c>
      <c r="H27" s="231">
        <v>24686</v>
      </c>
      <c r="I27" s="230">
        <f t="shared" si="1"/>
        <v>86.736235550402299</v>
      </c>
      <c r="J27" s="194">
        <v>3775</v>
      </c>
      <c r="K27" s="253">
        <f t="shared" si="1"/>
        <v>13.263764449597694</v>
      </c>
      <c r="O27" s="21"/>
    </row>
    <row r="28" spans="1:15" ht="13.5" thickBot="1">
      <c r="A28" s="232" t="s">
        <v>32</v>
      </c>
      <c r="B28" s="233">
        <v>22112</v>
      </c>
      <c r="C28" s="196">
        <v>20337</v>
      </c>
      <c r="D28" s="234">
        <f t="shared" si="0"/>
        <v>91.972684515195368</v>
      </c>
      <c r="E28" s="196">
        <v>1774</v>
      </c>
      <c r="F28" s="234">
        <f t="shared" si="0"/>
        <v>8.0227930535455858</v>
      </c>
      <c r="G28" s="196">
        <v>17593</v>
      </c>
      <c r="H28" s="235">
        <v>16242</v>
      </c>
      <c r="I28" s="234">
        <f t="shared" si="1"/>
        <v>92.320809412834649</v>
      </c>
      <c r="J28" s="196">
        <v>1351</v>
      </c>
      <c r="K28" s="254">
        <f t="shared" si="1"/>
        <v>7.6791905871653494</v>
      </c>
    </row>
    <row r="29" spans="1:15" ht="15" customHeight="1" thickTop="1">
      <c r="A29" s="205"/>
      <c r="B29" s="210" t="s">
        <v>49</v>
      </c>
      <c r="C29" s="236"/>
      <c r="D29" s="236"/>
      <c r="E29" s="237"/>
      <c r="F29" s="236"/>
      <c r="G29" s="238" t="s">
        <v>286</v>
      </c>
      <c r="H29" s="236"/>
      <c r="I29" s="236"/>
      <c r="J29" s="236"/>
      <c r="K29" s="236"/>
    </row>
    <row r="30" spans="1:15" ht="15" customHeight="1">
      <c r="A30" s="208" t="s">
        <v>1</v>
      </c>
      <c r="B30" s="209"/>
      <c r="C30" s="210" t="s">
        <v>25</v>
      </c>
      <c r="D30" s="210"/>
      <c r="E30" s="211" t="s">
        <v>2</v>
      </c>
      <c r="F30" s="212"/>
      <c r="G30" s="209"/>
      <c r="H30" s="210" t="s">
        <v>25</v>
      </c>
      <c r="I30" s="210"/>
      <c r="J30" s="211" t="s">
        <v>2</v>
      </c>
      <c r="K30" s="212"/>
    </row>
    <row r="31" spans="1:15" ht="15" customHeight="1">
      <c r="A31" s="213" t="s">
        <v>3</v>
      </c>
      <c r="B31" s="209" t="s">
        <v>4</v>
      </c>
      <c r="C31" s="209" t="s">
        <v>4</v>
      </c>
      <c r="D31" s="209" t="s">
        <v>204</v>
      </c>
      <c r="E31" s="209" t="s">
        <v>4</v>
      </c>
      <c r="F31" s="209" t="s">
        <v>204</v>
      </c>
      <c r="G31" s="209" t="s">
        <v>4</v>
      </c>
      <c r="H31" s="209" t="s">
        <v>4</v>
      </c>
      <c r="I31" s="209" t="s">
        <v>204</v>
      </c>
      <c r="J31" s="209" t="s">
        <v>4</v>
      </c>
      <c r="K31" s="209" t="s">
        <v>204</v>
      </c>
    </row>
    <row r="32" spans="1:15" ht="15" customHeight="1">
      <c r="A32" s="214"/>
      <c r="B32" s="215" t="s">
        <v>5</v>
      </c>
      <c r="C32" s="216" t="s">
        <v>5</v>
      </c>
      <c r="D32" s="217" t="s">
        <v>5</v>
      </c>
      <c r="E32" s="216" t="s">
        <v>5</v>
      </c>
      <c r="F32" s="217" t="s">
        <v>5</v>
      </c>
      <c r="G32" s="215" t="s">
        <v>5</v>
      </c>
      <c r="H32" s="216" t="s">
        <v>5</v>
      </c>
      <c r="I32" s="217" t="s">
        <v>5</v>
      </c>
      <c r="J32" s="216" t="s">
        <v>5</v>
      </c>
      <c r="K32" s="217" t="s">
        <v>5</v>
      </c>
    </row>
    <row r="33" spans="1:11">
      <c r="A33" s="218"/>
      <c r="B33" s="239"/>
      <c r="C33" s="222"/>
      <c r="D33" s="222"/>
      <c r="E33" s="223"/>
      <c r="F33" s="222"/>
      <c r="G33" s="240"/>
      <c r="H33" s="220"/>
      <c r="I33" s="241"/>
      <c r="J33" s="220"/>
      <c r="K33" s="221"/>
    </row>
    <row r="34" spans="1:11">
      <c r="A34" s="224" t="s">
        <v>6</v>
      </c>
      <c r="B34" s="195">
        <v>3292834</v>
      </c>
      <c r="C34" s="195">
        <v>557493</v>
      </c>
      <c r="D34" s="226">
        <f>IF($B34=0, "n.a.", 100*C34/$B34)</f>
        <v>16.930492092829461</v>
      </c>
      <c r="E34" s="195">
        <v>2640614</v>
      </c>
      <c r="F34" s="226">
        <f>IF($B34=0, "n.a.", 100*E34/$B34)</f>
        <v>80.192745823202742</v>
      </c>
      <c r="G34" s="227">
        <v>21786803</v>
      </c>
      <c r="H34" s="195">
        <v>1327527</v>
      </c>
      <c r="I34" s="226">
        <f>IF($G34=0, "n.a.", 100*H34/$G34)</f>
        <v>6.093262054097611</v>
      </c>
      <c r="J34" s="195">
        <v>20380473</v>
      </c>
      <c r="K34" s="252">
        <f>IF($G34=0, "n.a.", 100*J34/$G34)</f>
        <v>93.545037332921225</v>
      </c>
    </row>
    <row r="35" spans="1:11">
      <c r="A35" s="228" t="s">
        <v>7</v>
      </c>
      <c r="B35" s="194">
        <v>90478</v>
      </c>
      <c r="C35" s="194">
        <v>0</v>
      </c>
      <c r="D35" s="230">
        <f t="shared" ref="D35:D53" si="2">IF($B35=0, "n.a.", 100*C35/$B35)</f>
        <v>0</v>
      </c>
      <c r="E35" s="194">
        <v>0</v>
      </c>
      <c r="F35" s="230">
        <f t="shared" ref="F35:F45" si="3">IF($B35=0, "n.a.", 100*E35/$B35)</f>
        <v>0</v>
      </c>
      <c r="G35" s="231">
        <v>78803</v>
      </c>
      <c r="H35" s="194">
        <v>0</v>
      </c>
      <c r="I35" s="230">
        <f t="shared" ref="I35" si="4">IF($G35=0, "n.a.", 100*H35/$G35)</f>
        <v>0</v>
      </c>
      <c r="J35" s="194">
        <v>0</v>
      </c>
      <c r="K35" s="253">
        <f t="shared" ref="K35" si="5">IF($G35=0, "n.a.", 100*J35/$G35)</f>
        <v>0</v>
      </c>
    </row>
    <row r="36" spans="1:11">
      <c r="A36" s="228" t="s">
        <v>8</v>
      </c>
      <c r="B36" s="194">
        <v>113219</v>
      </c>
      <c r="C36" s="197">
        <v>5228</v>
      </c>
      <c r="D36" s="230">
        <f t="shared" si="2"/>
        <v>4.6175995195152755</v>
      </c>
      <c r="E36" s="194">
        <v>107433</v>
      </c>
      <c r="F36" s="230">
        <f t="shared" si="3"/>
        <v>94.889550340490558</v>
      </c>
      <c r="G36" s="231">
        <v>463622</v>
      </c>
      <c r="H36" s="197">
        <v>3020</v>
      </c>
      <c r="I36" s="230">
        <f t="shared" ref="I36" si="6">IF($G36=0, "n.a.", 100*H36/$G36)</f>
        <v>0.65139272942181348</v>
      </c>
      <c r="J36" s="194">
        <v>460602</v>
      </c>
      <c r="K36" s="253">
        <f t="shared" ref="K36" si="7">IF($G36=0, "n.a.", 100*J36/$G36)</f>
        <v>99.348607270578185</v>
      </c>
    </row>
    <row r="37" spans="1:11">
      <c r="A37" s="228" t="s">
        <v>9</v>
      </c>
      <c r="B37" s="194">
        <v>137369</v>
      </c>
      <c r="C37" s="194">
        <v>4486</v>
      </c>
      <c r="D37" s="230">
        <f t="shared" si="2"/>
        <v>3.2656567347800451</v>
      </c>
      <c r="E37" s="194">
        <v>131871</v>
      </c>
      <c r="F37" s="230">
        <f t="shared" si="3"/>
        <v>95.997641389250845</v>
      </c>
      <c r="G37" s="231">
        <v>1046344</v>
      </c>
      <c r="H37" s="194">
        <v>4029</v>
      </c>
      <c r="I37" s="230">
        <f t="shared" ref="I37" si="8">IF($G37=0, "n.a.", 100*H37/$G37)</f>
        <v>0.38505501058925173</v>
      </c>
      <c r="J37" s="194">
        <v>1042315</v>
      </c>
      <c r="K37" s="253">
        <f t="shared" ref="K37" si="9">IF($G37=0, "n.a.", 100*J37/$G37)</f>
        <v>99.614944989410745</v>
      </c>
    </row>
    <row r="38" spans="1:11">
      <c r="A38" s="228" t="s">
        <v>10</v>
      </c>
      <c r="B38" s="194">
        <v>159039</v>
      </c>
      <c r="C38" s="194">
        <v>11298</v>
      </c>
      <c r="D38" s="230">
        <f t="shared" si="2"/>
        <v>7.1039179069284897</v>
      </c>
      <c r="E38" s="194">
        <v>147741</v>
      </c>
      <c r="F38" s="230">
        <f t="shared" si="3"/>
        <v>92.896082093071513</v>
      </c>
      <c r="G38" s="231">
        <v>2447399</v>
      </c>
      <c r="H38" s="194">
        <v>10954</v>
      </c>
      <c r="I38" s="230">
        <f t="shared" ref="I38" si="10">IF($G38=0, "n.a.", 100*H38/$G38)</f>
        <v>0.4475772033902114</v>
      </c>
      <c r="J38" s="194">
        <v>2436444</v>
      </c>
      <c r="K38" s="253">
        <f t="shared" ref="K38" si="11">IF($G38=0, "n.a.", 100*J38/$G38)</f>
        <v>99.552381936905263</v>
      </c>
    </row>
    <row r="39" spans="1:11">
      <c r="A39" s="228" t="s">
        <v>11</v>
      </c>
      <c r="B39" s="194">
        <v>165494</v>
      </c>
      <c r="C39" s="194">
        <v>7783</v>
      </c>
      <c r="D39" s="230">
        <f t="shared" si="2"/>
        <v>4.7028895307382745</v>
      </c>
      <c r="E39" s="194">
        <v>157229</v>
      </c>
      <c r="F39" s="230">
        <f t="shared" si="3"/>
        <v>95.005861239682403</v>
      </c>
      <c r="G39" s="231">
        <v>2568196</v>
      </c>
      <c r="H39" s="194">
        <v>10164</v>
      </c>
      <c r="I39" s="230">
        <f t="shared" ref="I39" si="12">IF($G39=0, "n.a.", 100*H39/$G39)</f>
        <v>0.39576418622254689</v>
      </c>
      <c r="J39" s="194">
        <v>2558032</v>
      </c>
      <c r="K39" s="253">
        <f t="shared" ref="K39" si="13">IF($G39=0, "n.a.", 100*J39/$G39)</f>
        <v>99.60423581377745</v>
      </c>
    </row>
    <row r="40" spans="1:11">
      <c r="A40" s="228" t="s">
        <v>12</v>
      </c>
      <c r="B40" s="194">
        <v>209202</v>
      </c>
      <c r="C40" s="194">
        <v>13678</v>
      </c>
      <c r="D40" s="230">
        <f t="shared" si="2"/>
        <v>6.5381784112962595</v>
      </c>
      <c r="E40" s="194">
        <v>194522</v>
      </c>
      <c r="F40" s="230">
        <f t="shared" si="3"/>
        <v>92.982858672479225</v>
      </c>
      <c r="G40" s="231">
        <v>2186068</v>
      </c>
      <c r="H40" s="194">
        <v>13835</v>
      </c>
      <c r="I40" s="230">
        <f t="shared" ref="I40" si="14">IF($G40=0, "n.a.", 100*H40/$G40)</f>
        <v>0.63287143858288031</v>
      </c>
      <c r="J40" s="194">
        <v>2172232</v>
      </c>
      <c r="K40" s="253">
        <f t="shared" ref="K40" si="15">IF($G40=0, "n.a.", 100*J40/$G40)</f>
        <v>99.367082817185931</v>
      </c>
    </row>
    <row r="41" spans="1:11">
      <c r="A41" s="228" t="s">
        <v>13</v>
      </c>
      <c r="B41" s="194">
        <v>223247</v>
      </c>
      <c r="C41" s="194">
        <v>12494</v>
      </c>
      <c r="D41" s="230">
        <f t="shared" si="2"/>
        <v>5.5964917781649923</v>
      </c>
      <c r="E41" s="194">
        <v>209668</v>
      </c>
      <c r="F41" s="230">
        <f t="shared" si="3"/>
        <v>93.91749945128042</v>
      </c>
      <c r="G41" s="231">
        <v>2197345</v>
      </c>
      <c r="H41" s="194">
        <v>23642</v>
      </c>
      <c r="I41" s="230">
        <f t="shared" ref="I41" si="16">IF($G41=0, "n.a.", 100*H41/$G41)</f>
        <v>1.0759348213412094</v>
      </c>
      <c r="J41" s="194">
        <v>2173703</v>
      </c>
      <c r="K41" s="253">
        <f t="shared" ref="K41" si="17">IF($G41=0, "n.a.", 100*J41/$G41)</f>
        <v>98.924065178658793</v>
      </c>
    </row>
    <row r="42" spans="1:11">
      <c r="A42" s="228" t="s">
        <v>14</v>
      </c>
      <c r="B42" s="194">
        <v>487346</v>
      </c>
      <c r="C42" s="194">
        <v>41692</v>
      </c>
      <c r="D42" s="230">
        <f t="shared" si="2"/>
        <v>8.5549076015808065</v>
      </c>
      <c r="E42" s="194">
        <v>445654</v>
      </c>
      <c r="F42" s="230">
        <f t="shared" si="3"/>
        <v>91.445092398419192</v>
      </c>
      <c r="G42" s="231">
        <v>3355102</v>
      </c>
      <c r="H42" s="194">
        <v>60579</v>
      </c>
      <c r="I42" s="230">
        <f t="shared" ref="I42" si="18">IF($G42=0, "n.a.", 100*H42/$G42)</f>
        <v>1.8055784891189597</v>
      </c>
      <c r="J42" s="194">
        <v>3294522</v>
      </c>
      <c r="K42" s="253">
        <f t="shared" ref="K42" si="19">IF($G42=0, "n.a.", 100*J42/$G42)</f>
        <v>98.194391705527877</v>
      </c>
    </row>
    <row r="43" spans="1:11">
      <c r="A43" s="228" t="s">
        <v>15</v>
      </c>
      <c r="B43" s="194">
        <v>377502</v>
      </c>
      <c r="C43" s="194">
        <v>51051</v>
      </c>
      <c r="D43" s="230">
        <f t="shared" si="2"/>
        <v>13.523372061604972</v>
      </c>
      <c r="E43" s="194">
        <v>326451</v>
      </c>
      <c r="F43" s="230">
        <f t="shared" si="3"/>
        <v>86.476627938395026</v>
      </c>
      <c r="G43" s="231">
        <v>2139977</v>
      </c>
      <c r="H43" s="194">
        <v>75892</v>
      </c>
      <c r="I43" s="230">
        <f t="shared" ref="I43" si="20">IF($G43=0, "n.a.", 100*H43/$G43)</f>
        <v>3.5463932556284483</v>
      </c>
      <c r="J43" s="194">
        <v>2064085</v>
      </c>
      <c r="K43" s="253">
        <f t="shared" ref="K43" si="21">IF($G43=0, "n.a.", 100*J43/$G43)</f>
        <v>96.453606744371555</v>
      </c>
    </row>
    <row r="44" spans="1:11">
      <c r="A44" s="228" t="s">
        <v>16</v>
      </c>
      <c r="B44" s="194">
        <v>681682</v>
      </c>
      <c r="C44" s="194">
        <v>138640</v>
      </c>
      <c r="D44" s="230">
        <f t="shared" si="2"/>
        <v>20.337928828984776</v>
      </c>
      <c r="E44" s="194">
        <v>543042</v>
      </c>
      <c r="F44" s="230">
        <f t="shared" si="3"/>
        <v>79.662071171015228</v>
      </c>
      <c r="G44" s="231">
        <v>2955059</v>
      </c>
      <c r="H44" s="194">
        <v>313414</v>
      </c>
      <c r="I44" s="230">
        <f t="shared" ref="I44" si="22">IF($G44=0, "n.a.", 100*H44/$G44)</f>
        <v>10.606014972966699</v>
      </c>
      <c r="J44" s="194">
        <v>2641645</v>
      </c>
      <c r="K44" s="253">
        <f t="shared" ref="K44" si="23">IF($G44=0, "n.a.", 100*J44/$G44)</f>
        <v>89.393985027033295</v>
      </c>
    </row>
    <row r="45" spans="1:11">
      <c r="A45" s="232" t="s">
        <v>17</v>
      </c>
      <c r="B45" s="194">
        <v>279276</v>
      </c>
      <c r="C45" s="194">
        <v>93059</v>
      </c>
      <c r="D45" s="230">
        <f t="shared" si="2"/>
        <v>33.32151706555522</v>
      </c>
      <c r="E45" s="194">
        <v>186217</v>
      </c>
      <c r="F45" s="230">
        <f t="shared" si="3"/>
        <v>66.678482934444773</v>
      </c>
      <c r="G45" s="231">
        <v>1158685</v>
      </c>
      <c r="H45" s="194">
        <v>252643</v>
      </c>
      <c r="I45" s="230">
        <f t="shared" ref="I45" si="24">IF($G45=0, "n.a.", 100*H45/$G45)</f>
        <v>21.804286756107139</v>
      </c>
      <c r="J45" s="194">
        <v>906042</v>
      </c>
      <c r="K45" s="253">
        <f t="shared" ref="K45" si="25">IF($G45=0, "n.a.", 100*J45/$G45)</f>
        <v>78.195713243892868</v>
      </c>
    </row>
    <row r="46" spans="1:11">
      <c r="A46" s="232" t="s">
        <v>18</v>
      </c>
      <c r="B46" s="194">
        <v>289938</v>
      </c>
      <c r="C46" s="194">
        <v>128572</v>
      </c>
      <c r="D46" s="230">
        <f t="shared" si="2"/>
        <v>44.344652994778194</v>
      </c>
      <c r="E46" s="194">
        <v>161358</v>
      </c>
      <c r="F46" s="230" t="s">
        <v>213</v>
      </c>
      <c r="G46" s="231">
        <v>972712</v>
      </c>
      <c r="H46" s="194">
        <v>418409</v>
      </c>
      <c r="I46" s="230">
        <f t="shared" ref="I46" si="26">IF($G46=0, "n.a.", 100*H46/$G46)</f>
        <v>43.014684716545084</v>
      </c>
      <c r="J46" s="194">
        <v>554303</v>
      </c>
      <c r="K46" s="253">
        <f t="shared" ref="K46" si="27">IF($G46=0, "n.a.", 100*J46/$G46)</f>
        <v>56.985315283454916</v>
      </c>
    </row>
    <row r="47" spans="1:11">
      <c r="A47" s="232" t="s">
        <v>19</v>
      </c>
      <c r="B47" s="194">
        <v>56023</v>
      </c>
      <c r="C47" s="194">
        <v>32635</v>
      </c>
      <c r="D47" s="230">
        <f t="shared" si="2"/>
        <v>58.252860432322436</v>
      </c>
      <c r="E47" s="194">
        <v>23367</v>
      </c>
      <c r="F47" s="230">
        <f t="shared" ref="F47:F48" si="28">IF($B47=0, "n.a.", 100*E47/$B47)</f>
        <v>41.709654963140139</v>
      </c>
      <c r="G47" s="231">
        <v>176036</v>
      </c>
      <c r="H47" s="194">
        <v>110789</v>
      </c>
      <c r="I47" s="230">
        <f t="shared" ref="I47" si="29">IF($G47=0, "n.a.", 100*H47/$G47)</f>
        <v>62.935422299984097</v>
      </c>
      <c r="J47" s="194">
        <v>65247</v>
      </c>
      <c r="K47" s="253">
        <f t="shared" ref="K47" si="30">IF($G47=0, "n.a.", 100*J47/$G47)</f>
        <v>37.064577700015903</v>
      </c>
    </row>
    <row r="48" spans="1:11">
      <c r="A48" s="232" t="s">
        <v>20</v>
      </c>
      <c r="B48" s="194">
        <v>11793</v>
      </c>
      <c r="C48" s="194">
        <v>7802</v>
      </c>
      <c r="D48" s="230">
        <f t="shared" si="2"/>
        <v>66.157890273891297</v>
      </c>
      <c r="E48" s="194">
        <v>3978</v>
      </c>
      <c r="F48" s="230">
        <f t="shared" si="28"/>
        <v>33.731874841007375</v>
      </c>
      <c r="G48" s="231">
        <v>28568</v>
      </c>
      <c r="H48" s="194">
        <v>20386</v>
      </c>
      <c r="I48" s="230">
        <f t="shared" ref="I48" si="31">IF($G48=0, "n.a.", 100*H48/$G48)</f>
        <v>71.359563147577703</v>
      </c>
      <c r="J48" s="194">
        <v>8182</v>
      </c>
      <c r="K48" s="253">
        <f t="shared" ref="K48" si="32">IF($G48=0, "n.a.", 100*J48/$G48)</f>
        <v>28.64043685242229</v>
      </c>
    </row>
    <row r="49" spans="1:11">
      <c r="A49" s="232" t="s">
        <v>28</v>
      </c>
      <c r="B49" s="194">
        <v>3879</v>
      </c>
      <c r="C49" s="194">
        <v>2866</v>
      </c>
      <c r="D49" s="230">
        <f t="shared" si="2"/>
        <v>73.885021912864147</v>
      </c>
      <c r="E49" s="194">
        <v>973</v>
      </c>
      <c r="F49" s="230" t="s">
        <v>213</v>
      </c>
      <c r="G49" s="231">
        <v>5753</v>
      </c>
      <c r="H49" s="194">
        <v>3995</v>
      </c>
      <c r="I49" s="230">
        <f t="shared" ref="I49" si="33">IF($G49=0, "n.a.", 100*H49/$G49)</f>
        <v>69.442030245089512</v>
      </c>
      <c r="J49" s="194">
        <v>1758</v>
      </c>
      <c r="K49" s="253">
        <f t="shared" ref="K49" si="34">IF($G49=0, "n.a.", 100*J49/$G49)</f>
        <v>30.557969754910481</v>
      </c>
    </row>
    <row r="50" spans="1:11">
      <c r="A50" s="232" t="s">
        <v>29</v>
      </c>
      <c r="B50" s="194">
        <v>1862</v>
      </c>
      <c r="C50" s="194">
        <v>1452</v>
      </c>
      <c r="D50" s="230">
        <f t="shared" si="2"/>
        <v>77.980665950590762</v>
      </c>
      <c r="E50" s="194">
        <v>394</v>
      </c>
      <c r="F50" s="230">
        <f t="shared" ref="F50:F52" si="35">IF($B50=0, "n.a.", 100*E50/$B50)</f>
        <v>21.160042964554243</v>
      </c>
      <c r="G50" s="231">
        <v>2373</v>
      </c>
      <c r="H50" s="194">
        <v>1900</v>
      </c>
      <c r="I50" s="230">
        <f t="shared" ref="I50" si="36">IF($G50=0, "n.a.", 100*H50/$G50)</f>
        <v>80.067425200168557</v>
      </c>
      <c r="J50" s="194">
        <v>473</v>
      </c>
      <c r="K50" s="253">
        <f t="shared" ref="K50" si="37">IF($G50=0, "n.a.", 100*J50/$G50)</f>
        <v>19.932574799831436</v>
      </c>
    </row>
    <row r="51" spans="1:11">
      <c r="A51" s="232" t="s">
        <v>30</v>
      </c>
      <c r="B51" s="194">
        <v>3406</v>
      </c>
      <c r="C51" s="194">
        <v>2844</v>
      </c>
      <c r="D51" s="230">
        <f t="shared" si="2"/>
        <v>83.499706400469762</v>
      </c>
      <c r="E51" s="194">
        <v>548</v>
      </c>
      <c r="F51" s="230">
        <f t="shared" si="35"/>
        <v>16.08925425719319</v>
      </c>
      <c r="G51" s="231">
        <v>3439</v>
      </c>
      <c r="H51" s="194">
        <v>2742</v>
      </c>
      <c r="I51" s="230">
        <f t="shared" ref="I51" si="38">IF($G51=0, "n.a.", 100*H51/$G51)</f>
        <v>79.732480372201223</v>
      </c>
      <c r="J51" s="194">
        <v>697</v>
      </c>
      <c r="K51" s="253">
        <f t="shared" ref="K51" si="39">IF($G51=0, "n.a.", 100*J51/$G51)</f>
        <v>20.26751962779878</v>
      </c>
    </row>
    <row r="52" spans="1:11">
      <c r="A52" s="232" t="s">
        <v>31</v>
      </c>
      <c r="B52" s="194">
        <v>1102</v>
      </c>
      <c r="C52" s="194">
        <v>995</v>
      </c>
      <c r="D52" s="230">
        <f t="shared" si="2"/>
        <v>90.290381125226858</v>
      </c>
      <c r="E52" s="194">
        <v>106</v>
      </c>
      <c r="F52" s="230">
        <f t="shared" si="35"/>
        <v>9.6188747731397459</v>
      </c>
      <c r="G52" s="231">
        <v>765</v>
      </c>
      <c r="H52" s="194">
        <v>640</v>
      </c>
      <c r="I52" s="230">
        <f t="shared" ref="I52" si="40">IF($G52=0, "n.a.", 100*H52/$G52)</f>
        <v>83.66013071895425</v>
      </c>
      <c r="J52" s="194">
        <v>126</v>
      </c>
      <c r="K52" s="253">
        <f t="shared" ref="K52" si="41">IF($G52=0, "n.a.", 100*J52/$G52)</f>
        <v>16.470588235294116</v>
      </c>
    </row>
    <row r="53" spans="1:11" ht="13.5" thickBot="1">
      <c r="A53" s="243" t="s">
        <v>32</v>
      </c>
      <c r="B53" s="196">
        <v>977</v>
      </c>
      <c r="C53" s="196">
        <v>917</v>
      </c>
      <c r="D53" s="234">
        <f t="shared" si="2"/>
        <v>93.858751279426812</v>
      </c>
      <c r="E53" s="196">
        <v>60</v>
      </c>
      <c r="F53" s="234" t="s">
        <v>213</v>
      </c>
      <c r="G53" s="235">
        <v>559</v>
      </c>
      <c r="H53" s="196">
        <v>494</v>
      </c>
      <c r="I53" s="234">
        <f t="shared" ref="I53" si="42">IF($G53=0, "n.a.", 100*H53/$G53)</f>
        <v>88.372093023255815</v>
      </c>
      <c r="J53" s="196">
        <v>65</v>
      </c>
      <c r="K53" s="254">
        <f t="shared" ref="K53" si="43">IF($G53=0, "n.a.", 100*J53/$G53)</f>
        <v>11.627906976744185</v>
      </c>
    </row>
    <row r="54" spans="1:11" ht="15" customHeight="1" thickTop="1">
      <c r="A54" s="205"/>
      <c r="B54" s="210" t="s">
        <v>22</v>
      </c>
      <c r="C54" s="236"/>
      <c r="D54" s="236"/>
      <c r="E54" s="236"/>
      <c r="F54" s="212"/>
    </row>
    <row r="55" spans="1:11" ht="15" customHeight="1">
      <c r="A55" s="208" t="s">
        <v>1</v>
      </c>
      <c r="B55" s="209"/>
      <c r="C55" s="210" t="s">
        <v>25</v>
      </c>
      <c r="D55" s="210"/>
      <c r="E55" s="211" t="s">
        <v>2</v>
      </c>
      <c r="F55" s="212"/>
    </row>
    <row r="56" spans="1:11" ht="15" customHeight="1">
      <c r="A56" s="213" t="s">
        <v>3</v>
      </c>
      <c r="B56" s="209" t="s">
        <v>4</v>
      </c>
      <c r="C56" s="209" t="s">
        <v>4</v>
      </c>
      <c r="D56" s="209" t="s">
        <v>204</v>
      </c>
      <c r="E56" s="209" t="s">
        <v>4</v>
      </c>
      <c r="F56" s="209" t="s">
        <v>204</v>
      </c>
    </row>
    <row r="57" spans="1:11" ht="15" customHeight="1">
      <c r="A57" s="214"/>
      <c r="B57" s="215" t="s">
        <v>5</v>
      </c>
      <c r="C57" s="216" t="s">
        <v>5</v>
      </c>
      <c r="D57" s="217" t="s">
        <v>5</v>
      </c>
      <c r="E57" s="216" t="s">
        <v>5</v>
      </c>
      <c r="F57" s="217" t="s">
        <v>5</v>
      </c>
    </row>
    <row r="58" spans="1:11">
      <c r="A58" s="218"/>
      <c r="B58" s="222"/>
      <c r="C58" s="223"/>
      <c r="D58" s="222"/>
      <c r="E58" s="222"/>
      <c r="F58" s="223"/>
    </row>
    <row r="59" spans="1:11">
      <c r="A59" s="224" t="s">
        <v>6</v>
      </c>
      <c r="B59" s="195">
        <v>73824221</v>
      </c>
      <c r="C59" s="227">
        <v>7098694</v>
      </c>
      <c r="D59" s="226">
        <f>IF($B59=0, "n.a.", 100*C59/$B59)</f>
        <v>9.6156707159835797</v>
      </c>
      <c r="E59" s="195">
        <v>65597759</v>
      </c>
      <c r="F59" s="252">
        <f>IF($B59=0, "n.a.", 100*E59/$B59)</f>
        <v>88.856689730596685</v>
      </c>
    </row>
    <row r="60" spans="1:11">
      <c r="A60" s="228" t="s">
        <v>7</v>
      </c>
      <c r="B60" s="194">
        <v>1123755</v>
      </c>
      <c r="C60" s="231">
        <v>0</v>
      </c>
      <c r="D60" s="230">
        <f t="shared" ref="D60:D78" si="44">IF($B60=0, "n.a.", 100*C60/$B60)</f>
        <v>0</v>
      </c>
      <c r="E60" s="194">
        <v>0</v>
      </c>
      <c r="F60" s="253">
        <f t="shared" ref="F60:F70" si="45">IF($B60=0, "n.a.", 100*E60/$B60)</f>
        <v>0</v>
      </c>
    </row>
    <row r="61" spans="1:11">
      <c r="A61" s="228" t="s">
        <v>8</v>
      </c>
      <c r="B61" s="194">
        <v>7926308</v>
      </c>
      <c r="C61" s="231">
        <v>71876</v>
      </c>
      <c r="D61" s="230">
        <f t="shared" si="44"/>
        <v>0.90680301598171553</v>
      </c>
      <c r="E61" s="194">
        <v>7854432</v>
      </c>
      <c r="F61" s="253">
        <f t="shared" si="45"/>
        <v>99.093196984018277</v>
      </c>
    </row>
    <row r="62" spans="1:11">
      <c r="A62" s="228" t="s">
        <v>9</v>
      </c>
      <c r="B62" s="194">
        <v>8000118</v>
      </c>
      <c r="C62" s="231">
        <v>92828</v>
      </c>
      <c r="D62" s="230">
        <f t="shared" si="44"/>
        <v>1.160332885089945</v>
      </c>
      <c r="E62" s="194">
        <v>7907290</v>
      </c>
      <c r="F62" s="253">
        <f t="shared" si="45"/>
        <v>98.839667114910057</v>
      </c>
    </row>
    <row r="63" spans="1:11">
      <c r="A63" s="228" t="s">
        <v>10</v>
      </c>
      <c r="B63" s="194">
        <v>7603454</v>
      </c>
      <c r="C63" s="231">
        <v>163703</v>
      </c>
      <c r="D63" s="230">
        <f t="shared" si="44"/>
        <v>2.1530083564653641</v>
      </c>
      <c r="E63" s="194">
        <v>7439751</v>
      </c>
      <c r="F63" s="253">
        <f t="shared" si="45"/>
        <v>97.846991643534636</v>
      </c>
    </row>
    <row r="64" spans="1:11">
      <c r="A64" s="228" t="s">
        <v>11</v>
      </c>
      <c r="B64" s="194">
        <v>6091167</v>
      </c>
      <c r="C64" s="231">
        <v>165486</v>
      </c>
      <c r="D64" s="230">
        <f t="shared" si="44"/>
        <v>2.7168192893086003</v>
      </c>
      <c r="E64" s="194">
        <v>5924680</v>
      </c>
      <c r="F64" s="253">
        <f t="shared" si="45"/>
        <v>97.266747078187151</v>
      </c>
    </row>
    <row r="65" spans="1:11">
      <c r="A65" s="228" t="s">
        <v>12</v>
      </c>
      <c r="B65" s="194">
        <v>5597614</v>
      </c>
      <c r="C65" s="231">
        <v>229750</v>
      </c>
      <c r="D65" s="230">
        <f t="shared" si="44"/>
        <v>4.1044273506533315</v>
      </c>
      <c r="E65" s="194">
        <v>5366863</v>
      </c>
      <c r="F65" s="253">
        <f t="shared" si="45"/>
        <v>95.877690030073524</v>
      </c>
    </row>
    <row r="66" spans="1:11">
      <c r="A66" s="228" t="s">
        <v>13</v>
      </c>
      <c r="B66" s="194">
        <v>4908413</v>
      </c>
      <c r="C66" s="231">
        <v>190899</v>
      </c>
      <c r="D66" s="230">
        <f t="shared" si="44"/>
        <v>3.8892204058623427</v>
      </c>
      <c r="E66" s="194">
        <v>4716513</v>
      </c>
      <c r="F66" s="253">
        <f t="shared" si="45"/>
        <v>96.09038603719776</v>
      </c>
    </row>
    <row r="67" spans="1:11">
      <c r="A67" s="228" t="s">
        <v>14</v>
      </c>
      <c r="B67" s="194">
        <v>8320222</v>
      </c>
      <c r="C67" s="231">
        <v>425328</v>
      </c>
      <c r="D67" s="230">
        <f t="shared" si="44"/>
        <v>5.1119789832530911</v>
      </c>
      <c r="E67" s="194">
        <v>7893893</v>
      </c>
      <c r="F67" s="253">
        <f t="shared" si="45"/>
        <v>94.875990087764478</v>
      </c>
    </row>
    <row r="68" spans="1:11">
      <c r="A68" s="228" t="s">
        <v>15</v>
      </c>
      <c r="B68" s="194">
        <v>6313463</v>
      </c>
      <c r="C68" s="231">
        <v>515193</v>
      </c>
      <c r="D68" s="230">
        <f t="shared" si="44"/>
        <v>8.1602283881286706</v>
      </c>
      <c r="E68" s="194">
        <v>5798270</v>
      </c>
      <c r="F68" s="253">
        <f t="shared" si="45"/>
        <v>91.839771611871328</v>
      </c>
    </row>
    <row r="69" spans="1:11">
      <c r="A69" s="228" t="s">
        <v>16</v>
      </c>
      <c r="B69" s="194">
        <v>9253116</v>
      </c>
      <c r="C69" s="231">
        <v>1552754</v>
      </c>
      <c r="D69" s="230">
        <f t="shared" si="44"/>
        <v>16.780876841920062</v>
      </c>
      <c r="E69" s="194">
        <v>7700361</v>
      </c>
      <c r="F69" s="253">
        <f t="shared" si="45"/>
        <v>83.219112350909683</v>
      </c>
    </row>
    <row r="70" spans="1:11">
      <c r="A70" s="232" t="s">
        <v>17</v>
      </c>
      <c r="B70" s="194">
        <v>4053149</v>
      </c>
      <c r="C70" s="231">
        <v>1306469</v>
      </c>
      <c r="D70" s="230">
        <f t="shared" si="44"/>
        <v>32.233431339435093</v>
      </c>
      <c r="E70" s="194">
        <v>2746680</v>
      </c>
      <c r="F70" s="253">
        <f t="shared" si="45"/>
        <v>67.766568660564914</v>
      </c>
    </row>
    <row r="71" spans="1:11">
      <c r="A71" s="232" t="s">
        <v>18</v>
      </c>
      <c r="B71" s="194">
        <v>3623121</v>
      </c>
      <c r="C71" s="231">
        <v>1745855</v>
      </c>
      <c r="D71" s="230">
        <f t="shared" si="44"/>
        <v>48.186494461542964</v>
      </c>
      <c r="E71" s="194">
        <v>1877265</v>
      </c>
      <c r="F71" s="253" t="s">
        <v>213</v>
      </c>
    </row>
    <row r="72" spans="1:11">
      <c r="A72" s="232" t="s">
        <v>19</v>
      </c>
      <c r="B72" s="194">
        <v>817951</v>
      </c>
      <c r="C72" s="231">
        <v>497379</v>
      </c>
      <c r="D72" s="230">
        <f t="shared" si="44"/>
        <v>60.807921256896805</v>
      </c>
      <c r="E72" s="194">
        <v>320569</v>
      </c>
      <c r="F72" s="253">
        <f t="shared" ref="F72:F73" si="46">IF($B72=0, "n.a.", 100*E72/$B72)</f>
        <v>39.191711972966594</v>
      </c>
    </row>
    <row r="73" spans="1:11">
      <c r="A73" s="232" t="s">
        <v>20</v>
      </c>
      <c r="B73" s="194">
        <v>127384</v>
      </c>
      <c r="C73" s="231">
        <v>89794</v>
      </c>
      <c r="D73" s="230">
        <f t="shared" si="44"/>
        <v>70.490799472461219</v>
      </c>
      <c r="E73" s="194">
        <v>37590</v>
      </c>
      <c r="F73" s="253">
        <f t="shared" si="46"/>
        <v>29.509200527538781</v>
      </c>
    </row>
    <row r="74" spans="1:11">
      <c r="A74" s="232" t="s">
        <v>28</v>
      </c>
      <c r="B74" s="194">
        <v>28635</v>
      </c>
      <c r="C74" s="231">
        <v>21673</v>
      </c>
      <c r="D74" s="230">
        <f t="shared" si="44"/>
        <v>75.687096210930676</v>
      </c>
      <c r="E74" s="194">
        <v>6961</v>
      </c>
      <c r="F74" s="253" t="s">
        <v>213</v>
      </c>
    </row>
    <row r="75" spans="1:11">
      <c r="A75" s="232" t="s">
        <v>29</v>
      </c>
      <c r="B75" s="194">
        <v>11551</v>
      </c>
      <c r="C75" s="231">
        <v>8950</v>
      </c>
      <c r="D75" s="230">
        <f t="shared" si="44"/>
        <v>77.482469050298675</v>
      </c>
      <c r="E75" s="194">
        <v>2601</v>
      </c>
      <c r="F75" s="253">
        <f t="shared" ref="F75:F77" si="47">IF($B75=0, "n.a.", 100*E75/$B75)</f>
        <v>22.517530949701325</v>
      </c>
    </row>
    <row r="76" spans="1:11">
      <c r="A76" s="232" t="s">
        <v>30</v>
      </c>
      <c r="B76" s="194">
        <v>17356</v>
      </c>
      <c r="C76" s="231">
        <v>14202</v>
      </c>
      <c r="D76" s="230">
        <f t="shared" si="44"/>
        <v>81.827610048398242</v>
      </c>
      <c r="E76" s="194">
        <v>3154</v>
      </c>
      <c r="F76" s="253">
        <f t="shared" si="47"/>
        <v>18.172389951601751</v>
      </c>
    </row>
    <row r="77" spans="1:11">
      <c r="A77" s="232" t="s">
        <v>31</v>
      </c>
      <c r="B77" s="194">
        <v>4460</v>
      </c>
      <c r="C77" s="231">
        <v>3870</v>
      </c>
      <c r="D77" s="230">
        <f t="shared" si="44"/>
        <v>86.771300448430495</v>
      </c>
      <c r="E77" s="194">
        <v>591</v>
      </c>
      <c r="F77" s="253">
        <f t="shared" si="47"/>
        <v>13.251121076233185</v>
      </c>
    </row>
    <row r="78" spans="1:11">
      <c r="A78" s="243" t="s">
        <v>32</v>
      </c>
      <c r="B78" s="196">
        <v>2983</v>
      </c>
      <c r="C78" s="235">
        <v>2684</v>
      </c>
      <c r="D78" s="234">
        <f t="shared" si="44"/>
        <v>89.97653369091519</v>
      </c>
      <c r="E78" s="196">
        <v>298</v>
      </c>
      <c r="F78" s="254" t="s">
        <v>213</v>
      </c>
    </row>
    <row r="79" spans="1:11">
      <c r="A79" s="232" t="s">
        <v>215</v>
      </c>
      <c r="B79" s="244"/>
      <c r="C79" s="244"/>
      <c r="D79" s="242"/>
      <c r="E79" s="231"/>
      <c r="F79" s="242"/>
      <c r="G79" s="231"/>
      <c r="H79" s="231"/>
      <c r="I79" s="242"/>
      <c r="J79" s="231"/>
      <c r="K79" s="242"/>
    </row>
    <row r="80" spans="1:11">
      <c r="A80" s="245" t="s">
        <v>23</v>
      </c>
      <c r="B80" s="246"/>
      <c r="C80" s="246"/>
      <c r="D80" s="246"/>
      <c r="E80" s="246"/>
      <c r="F80" s="247"/>
      <c r="G80" s="248"/>
      <c r="H80" s="248"/>
      <c r="I80" s="248"/>
      <c r="J80" s="248"/>
      <c r="K80" s="255"/>
    </row>
    <row r="81" spans="1:11">
      <c r="A81" s="245" t="s">
        <v>47</v>
      </c>
      <c r="B81" s="246"/>
      <c r="C81" s="246"/>
      <c r="D81" s="246"/>
      <c r="E81" s="246"/>
      <c r="F81" s="247"/>
      <c r="G81" s="248"/>
      <c r="H81" s="248"/>
      <c r="I81" s="248"/>
      <c r="J81" s="248"/>
      <c r="K81" s="255"/>
    </row>
    <row r="82" spans="1:11">
      <c r="A82" s="249" t="s">
        <v>35</v>
      </c>
      <c r="B82" s="246"/>
      <c r="C82" s="246"/>
      <c r="D82" s="246"/>
      <c r="E82" s="246"/>
      <c r="F82" s="247"/>
      <c r="G82" s="248"/>
      <c r="H82" s="248"/>
      <c r="I82" s="248"/>
      <c r="J82" s="248"/>
      <c r="K82" s="255"/>
    </row>
    <row r="83" spans="1:11">
      <c r="A83" s="248" t="s">
        <v>290</v>
      </c>
      <c r="B83" s="248"/>
      <c r="C83" s="248"/>
      <c r="D83" s="248"/>
      <c r="E83" s="248"/>
      <c r="F83" s="248"/>
      <c r="G83" s="248"/>
      <c r="H83" s="248"/>
      <c r="I83" s="248"/>
      <c r="J83" s="248"/>
      <c r="K83" s="255"/>
    </row>
    <row r="84" spans="1:11">
      <c r="A84" s="193" t="s">
        <v>282</v>
      </c>
    </row>
    <row r="85" spans="1:11">
      <c r="A85" s="199" t="s">
        <v>283</v>
      </c>
    </row>
  </sheetData>
  <hyperlinks>
    <hyperlink ref="A84" r:id="rId1" xr:uid="{00000000-0004-0000-0000-000000000000}"/>
  </hyperlinks>
  <printOptions horizontalCentered="1"/>
  <pageMargins left="0.1" right="0.1" top="0.1" bottom="0.1" header="0.1" footer="0.1"/>
  <pageSetup scale="7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5"/>
  <sheetViews>
    <sheetView showGridLines="0" zoomScaleNormal="100" workbookViewId="0">
      <selection activeCell="G10" sqref="G10"/>
    </sheetView>
  </sheetViews>
  <sheetFormatPr defaultRowHeight="12.75"/>
  <cols>
    <col min="1" max="1" width="28.7109375" style="2" customWidth="1"/>
    <col min="2" max="11" width="11.7109375" style="2" customWidth="1"/>
    <col min="12" max="16384" width="9.140625" style="2"/>
  </cols>
  <sheetData>
    <row r="1" spans="1:15">
      <c r="A1" s="1">
        <v>43745</v>
      </c>
    </row>
    <row r="2" spans="1:15">
      <c r="A2" s="3" t="s">
        <v>287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5" ht="13.5" thickBot="1">
      <c r="A3" s="6"/>
      <c r="B3" s="7"/>
      <c r="C3" s="7"/>
      <c r="D3" s="7"/>
      <c r="E3" s="7"/>
      <c r="F3" s="6"/>
    </row>
    <row r="4" spans="1:15" ht="13.5" thickTop="1">
      <c r="A4" s="8"/>
      <c r="B4" s="9" t="s">
        <v>0</v>
      </c>
      <c r="C4" s="10"/>
      <c r="D4" s="10"/>
      <c r="E4" s="10"/>
      <c r="F4" s="10"/>
      <c r="G4" s="9" t="s">
        <v>285</v>
      </c>
      <c r="H4" s="10"/>
      <c r="I4" s="10"/>
      <c r="J4" s="10"/>
      <c r="K4" s="10"/>
    </row>
    <row r="5" spans="1:15">
      <c r="A5" s="11" t="s">
        <v>1</v>
      </c>
      <c r="B5" s="12"/>
      <c r="C5" s="13" t="s">
        <v>25</v>
      </c>
      <c r="D5" s="13"/>
      <c r="E5" s="14" t="s">
        <v>2</v>
      </c>
      <c r="F5" s="15"/>
      <c r="G5" s="12"/>
      <c r="H5" s="13" t="s">
        <v>25</v>
      </c>
      <c r="I5" s="13"/>
      <c r="J5" s="14" t="s">
        <v>2</v>
      </c>
      <c r="K5" s="15"/>
    </row>
    <row r="6" spans="1:15">
      <c r="A6" s="16" t="s">
        <v>3</v>
      </c>
      <c r="B6" s="12" t="s">
        <v>4</v>
      </c>
      <c r="C6" s="12" t="s">
        <v>4</v>
      </c>
      <c r="D6" s="12" t="s">
        <v>204</v>
      </c>
      <c r="E6" s="12" t="s">
        <v>4</v>
      </c>
      <c r="F6" s="12" t="s">
        <v>204</v>
      </c>
      <c r="G6" s="12" t="s">
        <v>4</v>
      </c>
      <c r="H6" s="12" t="s">
        <v>4</v>
      </c>
      <c r="I6" s="12" t="s">
        <v>204</v>
      </c>
      <c r="J6" s="12" t="s">
        <v>4</v>
      </c>
      <c r="K6" s="12" t="s">
        <v>204</v>
      </c>
    </row>
    <row r="7" spans="1:15">
      <c r="A7" s="17"/>
      <c r="B7" s="170" t="s">
        <v>5</v>
      </c>
      <c r="C7" s="86" t="s">
        <v>5</v>
      </c>
      <c r="D7" s="87" t="s">
        <v>5</v>
      </c>
      <c r="E7" s="86" t="s">
        <v>5</v>
      </c>
      <c r="F7" s="87" t="s">
        <v>5</v>
      </c>
      <c r="G7" s="170" t="s">
        <v>5</v>
      </c>
      <c r="H7" s="86" t="s">
        <v>5</v>
      </c>
      <c r="I7" s="87" t="s">
        <v>5</v>
      </c>
      <c r="J7" s="86" t="s">
        <v>5</v>
      </c>
      <c r="K7" s="87" t="s">
        <v>5</v>
      </c>
      <c r="O7" s="21"/>
    </row>
    <row r="8" spans="1:15">
      <c r="A8" s="22"/>
      <c r="B8" s="175"/>
      <c r="C8" s="23"/>
      <c r="D8" s="173"/>
      <c r="E8" s="23"/>
      <c r="F8" s="173"/>
      <c r="G8" s="25"/>
      <c r="H8" s="90"/>
      <c r="I8" s="25"/>
      <c r="J8" s="25"/>
      <c r="K8" s="90"/>
      <c r="O8" s="21"/>
    </row>
    <row r="9" spans="1:15">
      <c r="A9" s="27" t="s">
        <v>6</v>
      </c>
      <c r="B9" s="28">
        <v>150272157</v>
      </c>
      <c r="C9" s="181">
        <v>46852675</v>
      </c>
      <c r="D9" s="171">
        <f>IF($B9=0, "n.a.", 100*C9/$B9)</f>
        <v>31.178546934679325</v>
      </c>
      <c r="E9" s="181">
        <v>104013115</v>
      </c>
      <c r="F9" s="171">
        <f>IF($B9=0, "n.a.", 100*E9/$B9)</f>
        <v>69.216491648549365</v>
      </c>
      <c r="G9" s="181">
        <v>54774397</v>
      </c>
      <c r="H9" s="182">
        <v>25981206</v>
      </c>
      <c r="I9" s="178">
        <f>IF($G9=0, "n.a.", 100*H9/$G9)</f>
        <v>47.433120988990531</v>
      </c>
      <c r="J9" s="181">
        <v>28141876</v>
      </c>
      <c r="K9" s="171">
        <f>IF($G9=0, "n.a.", 100*J9/$G9)</f>
        <v>51.377792438317485</v>
      </c>
      <c r="O9" s="21"/>
    </row>
    <row r="10" spans="1:15">
      <c r="A10" s="30" t="s">
        <v>7</v>
      </c>
      <c r="B10" s="31">
        <v>2092640</v>
      </c>
      <c r="C10" s="183">
        <v>0</v>
      </c>
      <c r="D10" s="45">
        <f t="shared" ref="D10:F28" si="0">IF($B10=0, "n.a.", 100*C10/$B10)</f>
        <v>0</v>
      </c>
      <c r="E10" s="183">
        <v>0</v>
      </c>
      <c r="F10" s="45">
        <f t="shared" si="0"/>
        <v>0</v>
      </c>
      <c r="G10" s="183">
        <v>650312</v>
      </c>
      <c r="H10" s="46">
        <v>0</v>
      </c>
      <c r="I10" s="180">
        <f t="shared" ref="I10:K28" si="1">IF($G10=0, "n.a.", 100*H10/$G10)</f>
        <v>0</v>
      </c>
      <c r="J10" s="183">
        <v>0</v>
      </c>
      <c r="K10" s="45">
        <f t="shared" si="1"/>
        <v>0</v>
      </c>
      <c r="O10" s="21"/>
    </row>
    <row r="11" spans="1:15">
      <c r="A11" s="30" t="s">
        <v>8</v>
      </c>
      <c r="B11" s="31">
        <v>9988692</v>
      </c>
      <c r="C11" s="183">
        <v>270768</v>
      </c>
      <c r="D11" s="45">
        <f t="shared" si="0"/>
        <v>2.7107453107974497</v>
      </c>
      <c r="E11" s="183">
        <v>9481337</v>
      </c>
      <c r="F11" s="45">
        <f t="shared" si="0"/>
        <v>94.920706334723306</v>
      </c>
      <c r="G11" s="183">
        <v>730179</v>
      </c>
      <c r="H11" s="46">
        <v>58490</v>
      </c>
      <c r="I11" s="180">
        <f t="shared" si="1"/>
        <v>8.0103645818354128</v>
      </c>
      <c r="J11" s="183">
        <v>671689</v>
      </c>
      <c r="K11" s="45">
        <f t="shared" si="1"/>
        <v>91.989635418164582</v>
      </c>
      <c r="O11" s="21"/>
    </row>
    <row r="12" spans="1:15">
      <c r="A12" s="30" t="s">
        <v>9</v>
      </c>
      <c r="B12" s="31">
        <v>10999122</v>
      </c>
      <c r="C12" s="183">
        <v>414666</v>
      </c>
      <c r="D12" s="45">
        <f t="shared" si="0"/>
        <v>3.7699918229836888</v>
      </c>
      <c r="E12" s="183">
        <v>10373892</v>
      </c>
      <c r="F12" s="45">
        <f t="shared" si="0"/>
        <v>94.315637193586909</v>
      </c>
      <c r="G12" s="183">
        <v>964726</v>
      </c>
      <c r="H12" s="46">
        <v>84008</v>
      </c>
      <c r="I12" s="180">
        <f t="shared" si="1"/>
        <v>8.7079647485400002</v>
      </c>
      <c r="J12" s="183">
        <v>880718</v>
      </c>
      <c r="K12" s="45">
        <f t="shared" si="1"/>
        <v>91.292035251460007</v>
      </c>
      <c r="O12" s="21"/>
    </row>
    <row r="13" spans="1:15">
      <c r="A13" s="30" t="s">
        <v>10</v>
      </c>
      <c r="B13" s="31">
        <v>11835340</v>
      </c>
      <c r="C13" s="183">
        <v>658059</v>
      </c>
      <c r="D13" s="45">
        <f t="shared" si="0"/>
        <v>5.5601191009299269</v>
      </c>
      <c r="E13" s="183">
        <v>10936578</v>
      </c>
      <c r="F13" s="45">
        <f t="shared" si="0"/>
        <v>92.40611592062416</v>
      </c>
      <c r="G13" s="183">
        <v>1320912</v>
      </c>
      <c r="H13" s="46">
        <v>122636</v>
      </c>
      <c r="I13" s="180">
        <f t="shared" si="1"/>
        <v>9.2841915282774323</v>
      </c>
      <c r="J13" s="183">
        <v>1198276</v>
      </c>
      <c r="K13" s="45">
        <f t="shared" si="1"/>
        <v>90.715808471722568</v>
      </c>
      <c r="O13" s="21"/>
    </row>
    <row r="14" spans="1:15">
      <c r="A14" s="30" t="s">
        <v>11</v>
      </c>
      <c r="B14" s="31">
        <v>10910109</v>
      </c>
      <c r="C14" s="183">
        <v>765996</v>
      </c>
      <c r="D14" s="45">
        <f t="shared" si="0"/>
        <v>7.02097476752982</v>
      </c>
      <c r="E14" s="183">
        <v>9898273</v>
      </c>
      <c r="F14" s="45">
        <f t="shared" si="0"/>
        <v>90.725702190509736</v>
      </c>
      <c r="G14" s="183">
        <v>1521743</v>
      </c>
      <c r="H14" s="46">
        <v>116837</v>
      </c>
      <c r="I14" s="180">
        <f t="shared" si="1"/>
        <v>7.6778404763485026</v>
      </c>
      <c r="J14" s="183">
        <v>1403905</v>
      </c>
      <c r="K14" s="45">
        <f t="shared" si="1"/>
        <v>92.256379690920213</v>
      </c>
      <c r="O14" s="21"/>
    </row>
    <row r="15" spans="1:15">
      <c r="A15" s="30" t="s">
        <v>12</v>
      </c>
      <c r="B15" s="31">
        <v>9847094</v>
      </c>
      <c r="C15" s="183">
        <v>922854</v>
      </c>
      <c r="D15" s="45">
        <f t="shared" si="0"/>
        <v>9.3718410731125346</v>
      </c>
      <c r="E15" s="183">
        <v>9059959</v>
      </c>
      <c r="F15" s="45">
        <f t="shared" si="0"/>
        <v>92.00642341791395</v>
      </c>
      <c r="G15" s="183">
        <v>1797799</v>
      </c>
      <c r="H15" s="46">
        <v>198660</v>
      </c>
      <c r="I15" s="180">
        <f t="shared" si="1"/>
        <v>11.050178579474125</v>
      </c>
      <c r="J15" s="183">
        <v>1599139</v>
      </c>
      <c r="K15" s="45">
        <f t="shared" si="1"/>
        <v>88.949821420525879</v>
      </c>
      <c r="O15" s="21"/>
    </row>
    <row r="16" spans="1:15">
      <c r="A16" s="30" t="s">
        <v>13</v>
      </c>
      <c r="B16" s="31">
        <v>8888311</v>
      </c>
      <c r="C16" s="183">
        <v>1102938</v>
      </c>
      <c r="D16" s="45">
        <f t="shared" si="0"/>
        <v>12.408859230960752</v>
      </c>
      <c r="E16" s="183">
        <v>7720595</v>
      </c>
      <c r="F16" s="45">
        <f t="shared" si="0"/>
        <v>86.86234088793698</v>
      </c>
      <c r="G16" s="183">
        <v>1657652</v>
      </c>
      <c r="H16" s="46">
        <v>202817</v>
      </c>
      <c r="I16" s="180">
        <f t="shared" si="1"/>
        <v>12.235197737522713</v>
      </c>
      <c r="J16" s="183">
        <v>1454836</v>
      </c>
      <c r="K16" s="45">
        <f t="shared" si="1"/>
        <v>87.764862588770143</v>
      </c>
      <c r="O16" s="21"/>
    </row>
    <row r="17" spans="1:15">
      <c r="A17" s="30" t="s">
        <v>14</v>
      </c>
      <c r="B17" s="31">
        <v>15088276</v>
      </c>
      <c r="C17" s="183">
        <v>2495609</v>
      </c>
      <c r="D17" s="45">
        <f t="shared" si="0"/>
        <v>16.54005401279775</v>
      </c>
      <c r="E17" s="183">
        <v>12711390</v>
      </c>
      <c r="F17" s="45">
        <f t="shared" si="0"/>
        <v>84.246801954046973</v>
      </c>
      <c r="G17" s="183">
        <v>3456996</v>
      </c>
      <c r="H17" s="46">
        <v>553984</v>
      </c>
      <c r="I17" s="180">
        <f t="shared" si="1"/>
        <v>16.025011310397815</v>
      </c>
      <c r="J17" s="183">
        <v>2903012</v>
      </c>
      <c r="K17" s="45">
        <f t="shared" si="1"/>
        <v>83.974988689602185</v>
      </c>
      <c r="O17" s="21"/>
    </row>
    <row r="18" spans="1:15">
      <c r="A18" s="30" t="s">
        <v>15</v>
      </c>
      <c r="B18" s="31">
        <v>11664739</v>
      </c>
      <c r="C18" s="183">
        <v>2996148</v>
      </c>
      <c r="D18" s="45">
        <f t="shared" si="0"/>
        <v>25.685512551973943</v>
      </c>
      <c r="E18" s="183">
        <v>8919451</v>
      </c>
      <c r="F18" s="45">
        <f t="shared" si="0"/>
        <v>76.465071357361708</v>
      </c>
      <c r="G18" s="183">
        <v>3372258</v>
      </c>
      <c r="H18" s="46">
        <v>670208</v>
      </c>
      <c r="I18" s="180">
        <f t="shared" si="1"/>
        <v>19.87416146688658</v>
      </c>
      <c r="J18" s="183">
        <v>2702050</v>
      </c>
      <c r="K18" s="45">
        <f t="shared" si="1"/>
        <v>80.125838533113424</v>
      </c>
      <c r="O18" s="21"/>
    </row>
    <row r="19" spans="1:15">
      <c r="A19" s="30" t="s">
        <v>16</v>
      </c>
      <c r="B19" s="31">
        <v>20224429</v>
      </c>
      <c r="C19" s="183">
        <v>7756875</v>
      </c>
      <c r="D19" s="45">
        <f t="shared" si="0"/>
        <v>38.353987645337227</v>
      </c>
      <c r="E19" s="183">
        <v>13201570</v>
      </c>
      <c r="F19" s="45">
        <f t="shared" si="0"/>
        <v>65.275365747037895</v>
      </c>
      <c r="G19" s="183">
        <v>8786118</v>
      </c>
      <c r="H19" s="46">
        <v>2533199</v>
      </c>
      <c r="I19" s="180">
        <f t="shared" si="1"/>
        <v>28.831834491637832</v>
      </c>
      <c r="J19" s="183">
        <v>6252918</v>
      </c>
      <c r="K19" s="45">
        <f t="shared" si="1"/>
        <v>71.168154126771341</v>
      </c>
      <c r="O19" s="21"/>
    </row>
    <row r="20" spans="1:15">
      <c r="A20" s="33" t="s">
        <v>17</v>
      </c>
      <c r="B20" s="31">
        <v>12974791</v>
      </c>
      <c r="C20" s="183">
        <v>7145918</v>
      </c>
      <c r="D20" s="45">
        <f t="shared" si="0"/>
        <v>55.075399673104563</v>
      </c>
      <c r="E20" s="183">
        <v>6361440</v>
      </c>
      <c r="F20" s="45">
        <f t="shared" si="0"/>
        <v>49.029229064267781</v>
      </c>
      <c r="G20" s="183">
        <v>8396454</v>
      </c>
      <c r="H20" s="46">
        <v>3822346</v>
      </c>
      <c r="I20" s="180">
        <f t="shared" si="1"/>
        <v>45.523336398913159</v>
      </c>
      <c r="J20" s="183">
        <v>4574109</v>
      </c>
      <c r="K20" s="45">
        <f t="shared" si="1"/>
        <v>54.476675510876376</v>
      </c>
      <c r="O20" s="21"/>
    </row>
    <row r="21" spans="1:15">
      <c r="A21" s="33" t="s">
        <v>18</v>
      </c>
      <c r="B21" s="31">
        <v>18858241</v>
      </c>
      <c r="C21" s="183">
        <v>15125862</v>
      </c>
      <c r="D21" s="45">
        <f t="shared" si="0"/>
        <v>80.2082336311218</v>
      </c>
      <c r="E21" s="183">
        <v>4825573</v>
      </c>
      <c r="F21" s="45">
        <f t="shared" si="0"/>
        <v>25.588669696182162</v>
      </c>
      <c r="G21" s="183">
        <v>15538630</v>
      </c>
      <c r="H21" s="46">
        <v>11451687</v>
      </c>
      <c r="I21" s="180">
        <f t="shared" si="1"/>
        <v>73.698176737588838</v>
      </c>
      <c r="J21" s="183">
        <v>4086943</v>
      </c>
      <c r="K21" s="45">
        <f t="shared" si="1"/>
        <v>26.301823262411165</v>
      </c>
      <c r="O21" s="21"/>
    </row>
    <row r="22" spans="1:15">
      <c r="A22" s="33" t="s">
        <v>19</v>
      </c>
      <c r="B22" s="31">
        <v>5582552</v>
      </c>
      <c r="C22" s="183">
        <v>5804404</v>
      </c>
      <c r="D22" s="45">
        <f t="shared" si="0"/>
        <v>103.97402478293081</v>
      </c>
      <c r="E22" s="183">
        <v>410627</v>
      </c>
      <c r="F22" s="45">
        <f t="shared" si="0"/>
        <v>7.3555427696866955</v>
      </c>
      <c r="G22" s="183">
        <v>5303488</v>
      </c>
      <c r="H22" s="46">
        <v>4974896</v>
      </c>
      <c r="I22" s="180">
        <f t="shared" si="1"/>
        <v>93.804228462476019</v>
      </c>
      <c r="J22" s="183">
        <v>328590</v>
      </c>
      <c r="K22" s="45">
        <f t="shared" si="1"/>
        <v>6.195733826493055</v>
      </c>
      <c r="O22" s="21"/>
    </row>
    <row r="23" spans="1:15">
      <c r="A23" s="33" t="s">
        <v>20</v>
      </c>
      <c r="B23" s="31">
        <v>893378</v>
      </c>
      <c r="C23" s="183">
        <v>939924</v>
      </c>
      <c r="D23" s="45">
        <f t="shared" si="0"/>
        <v>105.21011262869692</v>
      </c>
      <c r="E23" s="183">
        <v>70237</v>
      </c>
      <c r="F23" s="45">
        <f t="shared" si="0"/>
        <v>7.8619576483862375</v>
      </c>
      <c r="G23" s="183">
        <v>864399</v>
      </c>
      <c r="H23" s="46">
        <v>811992</v>
      </c>
      <c r="I23" s="180">
        <f t="shared" si="1"/>
        <v>93.937174846338323</v>
      </c>
      <c r="J23" s="183">
        <v>52407</v>
      </c>
      <c r="K23" s="45">
        <f t="shared" si="1"/>
        <v>6.0628251536616773</v>
      </c>
      <c r="O23" s="21"/>
    </row>
    <row r="24" spans="1:15">
      <c r="A24" s="33" t="s">
        <v>28</v>
      </c>
      <c r="B24" s="31">
        <v>192849</v>
      </c>
      <c r="C24" s="183">
        <v>202347</v>
      </c>
      <c r="D24" s="45">
        <f t="shared" si="0"/>
        <v>104.92509683742202</v>
      </c>
      <c r="E24" s="183">
        <v>20262</v>
      </c>
      <c r="F24" s="45">
        <f t="shared" si="0"/>
        <v>10.506665837002007</v>
      </c>
      <c r="G24" s="183">
        <v>187207</v>
      </c>
      <c r="H24" s="46">
        <v>171545</v>
      </c>
      <c r="I24" s="180">
        <f t="shared" si="1"/>
        <v>91.633859844984428</v>
      </c>
      <c r="J24" s="183">
        <v>15662</v>
      </c>
      <c r="K24" s="45">
        <f t="shared" si="1"/>
        <v>8.3661401550155716</v>
      </c>
      <c r="O24" s="21"/>
    </row>
    <row r="25" spans="1:15">
      <c r="A25" s="33" t="s">
        <v>29</v>
      </c>
      <c r="B25" s="31">
        <v>77783</v>
      </c>
      <c r="C25" s="183">
        <v>82008</v>
      </c>
      <c r="D25" s="45">
        <f t="shared" si="0"/>
        <v>105.43177815203836</v>
      </c>
      <c r="E25" s="183">
        <v>8516</v>
      </c>
      <c r="F25" s="45">
        <f t="shared" si="0"/>
        <v>10.948407749765373</v>
      </c>
      <c r="G25" s="183">
        <v>75877</v>
      </c>
      <c r="H25" s="46">
        <v>68910</v>
      </c>
      <c r="I25" s="180">
        <f t="shared" si="1"/>
        <v>90.818034450492249</v>
      </c>
      <c r="J25" s="183">
        <v>6966</v>
      </c>
      <c r="K25" s="45">
        <f t="shared" si="1"/>
        <v>9.1806476270806705</v>
      </c>
      <c r="O25" s="21"/>
    </row>
    <row r="26" spans="1:15">
      <c r="A26" s="33" t="s">
        <v>30</v>
      </c>
      <c r="B26" s="31">
        <v>111096</v>
      </c>
      <c r="C26" s="183">
        <v>118718</v>
      </c>
      <c r="D26" s="45">
        <f t="shared" si="0"/>
        <v>106.86073305969612</v>
      </c>
      <c r="E26" s="183">
        <v>11150</v>
      </c>
      <c r="F26" s="45">
        <f t="shared" si="0"/>
        <v>10.036364945632606</v>
      </c>
      <c r="G26" s="183">
        <v>107321</v>
      </c>
      <c r="H26" s="46">
        <v>98419</v>
      </c>
      <c r="I26" s="180">
        <f t="shared" si="1"/>
        <v>91.70525805760289</v>
      </c>
      <c r="J26" s="183">
        <v>8902</v>
      </c>
      <c r="K26" s="45">
        <f t="shared" si="1"/>
        <v>8.294741942397108</v>
      </c>
      <c r="O26" s="21"/>
    </row>
    <row r="27" spans="1:15">
      <c r="A27" s="33" t="s">
        <v>31</v>
      </c>
      <c r="B27" s="31">
        <v>26627</v>
      </c>
      <c r="C27" s="183">
        <v>29949</v>
      </c>
      <c r="D27" s="45">
        <f t="shared" si="0"/>
        <v>112.47605813647802</v>
      </c>
      <c r="E27" s="183">
        <v>1679</v>
      </c>
      <c r="F27" s="45">
        <f t="shared" si="0"/>
        <v>6.3056296240657979</v>
      </c>
      <c r="G27" s="183">
        <v>26083</v>
      </c>
      <c r="H27" s="46">
        <v>24781</v>
      </c>
      <c r="I27" s="180">
        <f t="shared" si="1"/>
        <v>95.008242916842391</v>
      </c>
      <c r="J27" s="183">
        <v>1302</v>
      </c>
      <c r="K27" s="45">
        <f t="shared" si="1"/>
        <v>4.9917570831576121</v>
      </c>
      <c r="O27" s="21"/>
    </row>
    <row r="28" spans="1:15" ht="13.5" thickBot="1">
      <c r="A28" s="33" t="s">
        <v>32</v>
      </c>
      <c r="B28" s="40">
        <v>16087</v>
      </c>
      <c r="C28" s="41">
        <v>19634</v>
      </c>
      <c r="D28" s="179">
        <f t="shared" si="0"/>
        <v>122.04885932740723</v>
      </c>
      <c r="E28" s="41">
        <v>588</v>
      </c>
      <c r="F28" s="179">
        <f t="shared" si="0"/>
        <v>3.6551252564182257</v>
      </c>
      <c r="G28" s="41">
        <v>16242</v>
      </c>
      <c r="H28" s="186">
        <v>15790</v>
      </c>
      <c r="I28" s="42">
        <f t="shared" si="1"/>
        <v>97.21709149119566</v>
      </c>
      <c r="J28" s="41">
        <v>452</v>
      </c>
      <c r="K28" s="179">
        <f t="shared" si="1"/>
        <v>2.7829085088043346</v>
      </c>
    </row>
    <row r="29" spans="1:15" ht="13.5" thickTop="1">
      <c r="A29" s="8"/>
      <c r="B29" s="13" t="s">
        <v>49</v>
      </c>
      <c r="C29" s="78"/>
      <c r="D29" s="78"/>
      <c r="E29" s="176"/>
      <c r="F29" s="78"/>
      <c r="G29" s="177" t="s">
        <v>286</v>
      </c>
      <c r="H29" s="78"/>
      <c r="I29" s="78"/>
      <c r="J29" s="78"/>
      <c r="K29" s="78"/>
    </row>
    <row r="30" spans="1:15">
      <c r="A30" s="11" t="s">
        <v>1</v>
      </c>
      <c r="B30" s="12"/>
      <c r="C30" s="13" t="s">
        <v>25</v>
      </c>
      <c r="D30" s="13"/>
      <c r="E30" s="14" t="s">
        <v>2</v>
      </c>
      <c r="F30" s="15"/>
      <c r="G30" s="12"/>
      <c r="H30" s="13" t="s">
        <v>25</v>
      </c>
      <c r="I30" s="13"/>
      <c r="J30" s="14" t="s">
        <v>2</v>
      </c>
      <c r="K30" s="15"/>
    </row>
    <row r="31" spans="1:15">
      <c r="A31" s="16" t="s">
        <v>3</v>
      </c>
      <c r="B31" s="12" t="s">
        <v>4</v>
      </c>
      <c r="C31" s="12" t="s">
        <v>4</v>
      </c>
      <c r="D31" s="12" t="s">
        <v>204</v>
      </c>
      <c r="E31" s="12" t="s">
        <v>4</v>
      </c>
      <c r="F31" s="12" t="s">
        <v>204</v>
      </c>
      <c r="G31" s="12" t="s">
        <v>4</v>
      </c>
      <c r="H31" s="12" t="s">
        <v>4</v>
      </c>
      <c r="I31" s="12" t="s">
        <v>204</v>
      </c>
      <c r="J31" s="12" t="s">
        <v>4</v>
      </c>
      <c r="K31" s="12" t="s">
        <v>204</v>
      </c>
    </row>
    <row r="32" spans="1:15">
      <c r="A32" s="17"/>
      <c r="B32" s="170" t="s">
        <v>5</v>
      </c>
      <c r="C32" s="86" t="s">
        <v>5</v>
      </c>
      <c r="D32" s="87" t="s">
        <v>5</v>
      </c>
      <c r="E32" s="86" t="s">
        <v>5</v>
      </c>
      <c r="F32" s="87" t="s">
        <v>5</v>
      </c>
      <c r="G32" s="170" t="s">
        <v>5</v>
      </c>
      <c r="H32" s="86" t="s">
        <v>5</v>
      </c>
      <c r="I32" s="87" t="s">
        <v>5</v>
      </c>
      <c r="J32" s="86" t="s">
        <v>5</v>
      </c>
      <c r="K32" s="87" t="s">
        <v>5</v>
      </c>
    </row>
    <row r="33" spans="1:11">
      <c r="A33" s="22"/>
      <c r="B33" s="26"/>
      <c r="C33" s="25"/>
      <c r="D33" s="25"/>
      <c r="E33" s="90"/>
      <c r="F33" s="25"/>
      <c r="G33" s="172"/>
      <c r="H33" s="23"/>
      <c r="I33" s="174"/>
      <c r="J33" s="23"/>
      <c r="K33" s="173"/>
    </row>
    <row r="34" spans="1:11">
      <c r="A34" s="27" t="s">
        <v>6</v>
      </c>
      <c r="B34" s="28">
        <v>3212807</v>
      </c>
      <c r="C34" s="181">
        <v>1268867</v>
      </c>
      <c r="D34" s="178">
        <f>IF($B34=0, "n.a.", 100*C34/$B34)</f>
        <v>39.494031231879163</v>
      </c>
      <c r="E34" s="182">
        <v>1844837</v>
      </c>
      <c r="F34" s="178">
        <f>IF($B34=0, "n.a.", 100*E34/$B34)</f>
        <v>57.421345259768174</v>
      </c>
      <c r="G34" s="182">
        <v>21894095</v>
      </c>
      <c r="H34" s="181">
        <v>3988857</v>
      </c>
      <c r="I34" s="171">
        <f>IF($G34=0, "n.a.", 100*H34/$G34)</f>
        <v>18.218871344077023</v>
      </c>
      <c r="J34" s="181">
        <v>17821535</v>
      </c>
      <c r="K34" s="171">
        <f>IF($G34=0, "n.a.", 100*J34/$G34)</f>
        <v>81.398820092814987</v>
      </c>
    </row>
    <row r="35" spans="1:11">
      <c r="A35" s="30" t="s">
        <v>7</v>
      </c>
      <c r="B35" s="31">
        <v>93987</v>
      </c>
      <c r="C35" s="183">
        <v>0</v>
      </c>
      <c r="D35" s="180">
        <f t="shared" ref="D35:D53" si="2">IF($B35=0, "n.a.", 100*C35/$B35)</f>
        <v>0</v>
      </c>
      <c r="E35" s="46">
        <v>0</v>
      </c>
      <c r="F35" s="180">
        <f t="shared" ref="F35:F45" si="3">IF($B35=0, "n.a.", 100*E35/$B35)</f>
        <v>0</v>
      </c>
      <c r="G35" s="46">
        <v>83702</v>
      </c>
      <c r="H35" s="183">
        <v>0</v>
      </c>
      <c r="I35" s="45">
        <f t="shared" ref="I35:I53" si="4">IF($G35=0, "n.a.", 100*H35/$G35)</f>
        <v>0</v>
      </c>
      <c r="J35" s="183">
        <v>0</v>
      </c>
      <c r="K35" s="45">
        <f t="shared" ref="K35:K53" si="5">IF($G35=0, "n.a.", 100*J35/$G35)</f>
        <v>0</v>
      </c>
    </row>
    <row r="36" spans="1:11">
      <c r="A36" s="30" t="s">
        <v>8</v>
      </c>
      <c r="B36" s="31">
        <v>107779</v>
      </c>
      <c r="C36" s="183">
        <v>6699</v>
      </c>
      <c r="D36" s="180">
        <f t="shared" si="2"/>
        <v>6.2154965252971355</v>
      </c>
      <c r="E36" s="46">
        <v>101079</v>
      </c>
      <c r="F36" s="180">
        <f t="shared" si="3"/>
        <v>93.783575650173034</v>
      </c>
      <c r="G36" s="46">
        <v>491714</v>
      </c>
      <c r="H36" s="183">
        <v>9233</v>
      </c>
      <c r="I36" s="45">
        <f t="shared" si="4"/>
        <v>1.8777175349898518</v>
      </c>
      <c r="J36" s="183">
        <v>482481</v>
      </c>
      <c r="K36" s="45">
        <f t="shared" si="5"/>
        <v>98.122282465010144</v>
      </c>
    </row>
    <row r="37" spans="1:11">
      <c r="A37" s="30" t="s">
        <v>9</v>
      </c>
      <c r="B37" s="31">
        <v>144723</v>
      </c>
      <c r="C37" s="183">
        <v>24327</v>
      </c>
      <c r="D37" s="180">
        <f t="shared" si="2"/>
        <v>16.809353039945275</v>
      </c>
      <c r="E37" s="46">
        <v>120396</v>
      </c>
      <c r="F37" s="180">
        <f t="shared" si="3"/>
        <v>83.190646960054721</v>
      </c>
      <c r="G37" s="46">
        <v>1326029</v>
      </c>
      <c r="H37" s="183">
        <v>10878</v>
      </c>
      <c r="I37" s="45">
        <f t="shared" si="4"/>
        <v>0.82034404979076625</v>
      </c>
      <c r="J37" s="183">
        <v>1315152</v>
      </c>
      <c r="K37" s="45">
        <f t="shared" si="5"/>
        <v>99.179731363341219</v>
      </c>
    </row>
    <row r="38" spans="1:11">
      <c r="A38" s="30" t="s">
        <v>10</v>
      </c>
      <c r="B38" s="31">
        <v>151753</v>
      </c>
      <c r="C38" s="183">
        <v>21773</v>
      </c>
      <c r="D38" s="180">
        <f t="shared" si="2"/>
        <v>14.347657047966102</v>
      </c>
      <c r="E38" s="46">
        <v>129981</v>
      </c>
      <c r="F38" s="180">
        <f t="shared" si="3"/>
        <v>85.653001917589762</v>
      </c>
      <c r="G38" s="46">
        <v>2613933</v>
      </c>
      <c r="H38" s="183">
        <v>40590</v>
      </c>
      <c r="I38" s="45">
        <f t="shared" si="4"/>
        <v>1.5528324559198725</v>
      </c>
      <c r="J38" s="183">
        <v>2573344</v>
      </c>
      <c r="K38" s="45">
        <f t="shared" si="5"/>
        <v>98.447205800607748</v>
      </c>
    </row>
    <row r="39" spans="1:11">
      <c r="A39" s="30" t="s">
        <v>11</v>
      </c>
      <c r="B39" s="31">
        <v>165662</v>
      </c>
      <c r="C39" s="183">
        <v>22478</v>
      </c>
      <c r="D39" s="180">
        <f t="shared" si="2"/>
        <v>13.568591469377408</v>
      </c>
      <c r="E39" s="46">
        <v>143184</v>
      </c>
      <c r="F39" s="180">
        <f t="shared" si="3"/>
        <v>86.431408530622591</v>
      </c>
      <c r="G39" s="46">
        <v>2702244</v>
      </c>
      <c r="H39" s="183">
        <v>69261</v>
      </c>
      <c r="I39" s="45">
        <f t="shared" si="4"/>
        <v>2.5630920079755937</v>
      </c>
      <c r="J39" s="183">
        <v>2632983</v>
      </c>
      <c r="K39" s="45">
        <f t="shared" si="5"/>
        <v>97.436907992024402</v>
      </c>
    </row>
    <row r="40" spans="1:11">
      <c r="A40" s="30" t="s">
        <v>12</v>
      </c>
      <c r="B40" s="31">
        <v>208854</v>
      </c>
      <c r="C40" s="183">
        <v>26180</v>
      </c>
      <c r="D40" s="180">
        <f t="shared" si="2"/>
        <v>12.535072347189903</v>
      </c>
      <c r="E40" s="46">
        <v>181658</v>
      </c>
      <c r="F40" s="180">
        <f t="shared" si="3"/>
        <v>86.978463424210219</v>
      </c>
      <c r="G40" s="46">
        <v>2357549</v>
      </c>
      <c r="H40" s="183">
        <v>107759</v>
      </c>
      <c r="I40" s="45">
        <f t="shared" si="4"/>
        <v>4.5708063756044943</v>
      </c>
      <c r="J40" s="183">
        <v>2249790</v>
      </c>
      <c r="K40" s="45">
        <f t="shared" si="5"/>
        <v>95.429193624395509</v>
      </c>
    </row>
    <row r="41" spans="1:11">
      <c r="A41" s="30" t="s">
        <v>13</v>
      </c>
      <c r="B41" s="31">
        <v>237759</v>
      </c>
      <c r="C41" s="183">
        <v>47587</v>
      </c>
      <c r="D41" s="180">
        <f t="shared" si="2"/>
        <v>20.014804907490358</v>
      </c>
      <c r="E41" s="46">
        <v>189156</v>
      </c>
      <c r="F41" s="180">
        <f t="shared" si="3"/>
        <v>79.557871626310671</v>
      </c>
      <c r="G41" s="46">
        <v>2049219</v>
      </c>
      <c r="H41" s="183">
        <v>146562</v>
      </c>
      <c r="I41" s="45">
        <f t="shared" si="4"/>
        <v>7.1520906257457106</v>
      </c>
      <c r="J41" s="183">
        <v>1902657</v>
      </c>
      <c r="K41" s="45">
        <f t="shared" si="5"/>
        <v>92.847909374254286</v>
      </c>
    </row>
    <row r="42" spans="1:11">
      <c r="A42" s="30" t="s">
        <v>14</v>
      </c>
      <c r="B42" s="31">
        <v>441031</v>
      </c>
      <c r="C42" s="183">
        <v>122572</v>
      </c>
      <c r="D42" s="180">
        <f t="shared" si="2"/>
        <v>27.792150665145986</v>
      </c>
      <c r="E42" s="46">
        <v>316448</v>
      </c>
      <c r="F42" s="180">
        <f t="shared" si="3"/>
        <v>71.751872317365439</v>
      </c>
      <c r="G42" s="46">
        <v>3254088</v>
      </c>
      <c r="H42" s="183">
        <v>394583</v>
      </c>
      <c r="I42" s="45">
        <f t="shared" si="4"/>
        <v>12.125763040212803</v>
      </c>
      <c r="J42" s="183">
        <v>2859505</v>
      </c>
      <c r="K42" s="45">
        <f t="shared" si="5"/>
        <v>87.874236959787197</v>
      </c>
    </row>
    <row r="43" spans="1:11">
      <c r="A43" s="30" t="s">
        <v>15</v>
      </c>
      <c r="B43" s="31">
        <v>396157</v>
      </c>
      <c r="C43" s="183">
        <v>152382</v>
      </c>
      <c r="D43" s="180">
        <f t="shared" si="2"/>
        <v>38.465052996665463</v>
      </c>
      <c r="E43" s="46">
        <v>243776</v>
      </c>
      <c r="F43" s="180">
        <f t="shared" si="3"/>
        <v>61.535199428509401</v>
      </c>
      <c r="G43" s="46">
        <v>2125974</v>
      </c>
      <c r="H43" s="183">
        <v>509381</v>
      </c>
      <c r="I43" s="45">
        <f t="shared" si="4"/>
        <v>23.959888502869742</v>
      </c>
      <c r="J43" s="183">
        <v>1616593</v>
      </c>
      <c r="K43" s="45">
        <f t="shared" si="5"/>
        <v>76.040111497130255</v>
      </c>
    </row>
    <row r="44" spans="1:11">
      <c r="A44" s="30" t="s">
        <v>16</v>
      </c>
      <c r="B44" s="52">
        <v>635460</v>
      </c>
      <c r="C44" s="185">
        <v>368155</v>
      </c>
      <c r="D44" s="180">
        <f t="shared" si="2"/>
        <v>57.935196550530321</v>
      </c>
      <c r="E44" s="44">
        <v>267306</v>
      </c>
      <c r="F44" s="180">
        <f t="shared" si="3"/>
        <v>42.064960815786989</v>
      </c>
      <c r="G44" s="46">
        <v>2719352</v>
      </c>
      <c r="H44" s="183">
        <v>1101718</v>
      </c>
      <c r="I44" s="45">
        <f t="shared" si="4"/>
        <v>40.513990097640907</v>
      </c>
      <c r="J44" s="183">
        <v>1617634</v>
      </c>
      <c r="K44" s="45">
        <f t="shared" si="5"/>
        <v>59.486009902359093</v>
      </c>
    </row>
    <row r="45" spans="1:11">
      <c r="A45" s="33" t="s">
        <v>17</v>
      </c>
      <c r="B45" s="52">
        <v>285591</v>
      </c>
      <c r="C45" s="185">
        <v>193569</v>
      </c>
      <c r="D45" s="180">
        <f t="shared" si="2"/>
        <v>67.778396378037129</v>
      </c>
      <c r="E45" s="44">
        <v>91028</v>
      </c>
      <c r="F45" s="180">
        <f t="shared" si="3"/>
        <v>31.87355343830863</v>
      </c>
      <c r="G45" s="46">
        <v>1075043</v>
      </c>
      <c r="H45" s="183">
        <v>682981</v>
      </c>
      <c r="I45" s="45">
        <f t="shared" si="4"/>
        <v>63.530575056067526</v>
      </c>
      <c r="J45" s="183">
        <v>392061</v>
      </c>
      <c r="K45" s="45">
        <f t="shared" si="5"/>
        <v>36.469331924397444</v>
      </c>
    </row>
    <row r="46" spans="1:11">
      <c r="A46" s="33" t="s">
        <v>18</v>
      </c>
      <c r="B46" s="31">
        <v>271847</v>
      </c>
      <c r="C46" s="183">
        <v>220110</v>
      </c>
      <c r="D46" s="180">
        <f t="shared" si="2"/>
        <v>80.96833880822669</v>
      </c>
      <c r="E46" s="44">
        <v>51722</v>
      </c>
      <c r="F46" s="180" t="s">
        <v>213</v>
      </c>
      <c r="G46" s="46">
        <v>897273</v>
      </c>
      <c r="H46" s="183">
        <v>736894</v>
      </c>
      <c r="I46" s="45">
        <f t="shared" si="4"/>
        <v>82.125952747937362</v>
      </c>
      <c r="J46" s="183">
        <v>160379</v>
      </c>
      <c r="K46" s="45">
        <f t="shared" si="5"/>
        <v>17.874047252062638</v>
      </c>
    </row>
    <row r="47" spans="1:11">
      <c r="A47" s="33" t="s">
        <v>19</v>
      </c>
      <c r="B47" s="52">
        <v>51414</v>
      </c>
      <c r="C47" s="185">
        <v>45028</v>
      </c>
      <c r="D47" s="180">
        <f t="shared" si="2"/>
        <v>87.579258567705295</v>
      </c>
      <c r="E47" s="44">
        <v>6373</v>
      </c>
      <c r="F47" s="180">
        <f t="shared" ref="F47:F48" si="6">IF($B47=0, "n.a.", 100*E47/$B47)</f>
        <v>12.395456490450073</v>
      </c>
      <c r="G47" s="46">
        <v>160616</v>
      </c>
      <c r="H47" s="183">
        <v>145963</v>
      </c>
      <c r="I47" s="45">
        <f t="shared" si="4"/>
        <v>90.876998555561087</v>
      </c>
      <c r="J47" s="183">
        <v>14652</v>
      </c>
      <c r="K47" s="45">
        <f t="shared" si="5"/>
        <v>9.1223788414603781</v>
      </c>
    </row>
    <row r="48" spans="1:11">
      <c r="A48" s="33" t="s">
        <v>20</v>
      </c>
      <c r="B48" s="52">
        <v>10784</v>
      </c>
      <c r="C48" s="185">
        <v>8712</v>
      </c>
      <c r="D48" s="180">
        <f t="shared" si="2"/>
        <v>80.786350148367958</v>
      </c>
      <c r="E48" s="44">
        <v>2030</v>
      </c>
      <c r="F48" s="180">
        <f t="shared" si="6"/>
        <v>18.824183976261128</v>
      </c>
      <c r="G48" s="46">
        <v>24755</v>
      </c>
      <c r="H48" s="183">
        <v>22331</v>
      </c>
      <c r="I48" s="45">
        <f t="shared" si="4"/>
        <v>90.208038780044433</v>
      </c>
      <c r="J48" s="183">
        <v>2424</v>
      </c>
      <c r="K48" s="45">
        <f t="shared" si="5"/>
        <v>9.7919612199555637</v>
      </c>
    </row>
    <row r="49" spans="1:11">
      <c r="A49" s="33" t="s">
        <v>28</v>
      </c>
      <c r="B49" s="31">
        <v>3100</v>
      </c>
      <c r="C49" s="183">
        <v>2867</v>
      </c>
      <c r="D49" s="180">
        <f t="shared" si="2"/>
        <v>92.483870967741936</v>
      </c>
      <c r="E49" s="44">
        <v>231</v>
      </c>
      <c r="F49" s="180" t="s">
        <v>213</v>
      </c>
      <c r="G49" s="46">
        <v>6112</v>
      </c>
      <c r="H49" s="183">
        <v>5009</v>
      </c>
      <c r="I49" s="45">
        <f t="shared" si="4"/>
        <v>81.953534031413611</v>
      </c>
      <c r="J49" s="183">
        <v>1103</v>
      </c>
      <c r="K49" s="45">
        <f t="shared" si="5"/>
        <v>18.046465968586386</v>
      </c>
    </row>
    <row r="50" spans="1:11">
      <c r="A50" s="33" t="s">
        <v>29</v>
      </c>
      <c r="B50" s="31">
        <v>1891</v>
      </c>
      <c r="C50" s="183">
        <v>1738</v>
      </c>
      <c r="D50" s="180">
        <f t="shared" si="2"/>
        <v>91.909042834479109</v>
      </c>
      <c r="E50" s="44">
        <v>150</v>
      </c>
      <c r="F50" s="180">
        <f t="shared" ref="F50:F52" si="7">IF($B50=0, "n.a.", 100*E50/$B50)</f>
        <v>7.932310946589106</v>
      </c>
      <c r="G50" s="46">
        <v>2123</v>
      </c>
      <c r="H50" s="183">
        <v>1810</v>
      </c>
      <c r="I50" s="45">
        <f t="shared" si="4"/>
        <v>85.256712199717384</v>
      </c>
      <c r="J50" s="183">
        <v>313</v>
      </c>
      <c r="K50" s="45">
        <f t="shared" si="5"/>
        <v>14.743287800282619</v>
      </c>
    </row>
    <row r="51" spans="1:11">
      <c r="A51" s="33" t="s">
        <v>30</v>
      </c>
      <c r="B51" s="31">
        <v>3165</v>
      </c>
      <c r="C51" s="183">
        <v>2911</v>
      </c>
      <c r="D51" s="180">
        <f t="shared" si="2"/>
        <v>91.974723538704581</v>
      </c>
      <c r="E51" s="44">
        <v>253</v>
      </c>
      <c r="F51" s="180">
        <f t="shared" si="7"/>
        <v>7.9936808846761451</v>
      </c>
      <c r="G51" s="46">
        <v>3220</v>
      </c>
      <c r="H51" s="183">
        <v>2844</v>
      </c>
      <c r="I51" s="45">
        <f t="shared" si="4"/>
        <v>88.322981366459629</v>
      </c>
      <c r="J51" s="183">
        <v>376</v>
      </c>
      <c r="K51" s="45">
        <f t="shared" si="5"/>
        <v>11.677018633540373</v>
      </c>
    </row>
    <row r="52" spans="1:11">
      <c r="A52" s="33" t="s">
        <v>31</v>
      </c>
      <c r="B52" s="31">
        <v>994</v>
      </c>
      <c r="C52" s="183">
        <v>947</v>
      </c>
      <c r="D52" s="180">
        <f t="shared" si="2"/>
        <v>95.271629778672036</v>
      </c>
      <c r="E52" s="46">
        <v>47</v>
      </c>
      <c r="F52" s="180">
        <f t="shared" si="7"/>
        <v>4.7283702213279675</v>
      </c>
      <c r="G52" s="46">
        <v>669</v>
      </c>
      <c r="H52" s="183">
        <v>602</v>
      </c>
      <c r="I52" s="45">
        <f t="shared" si="4"/>
        <v>89.985052316890886</v>
      </c>
      <c r="J52" s="183">
        <v>67</v>
      </c>
      <c r="K52" s="45">
        <f t="shared" si="5"/>
        <v>10.014947683109119</v>
      </c>
    </row>
    <row r="53" spans="1:11" ht="13.5" thickBot="1">
      <c r="A53" s="38" t="s">
        <v>32</v>
      </c>
      <c r="B53" s="40">
        <v>855</v>
      </c>
      <c r="C53" s="41">
        <v>834</v>
      </c>
      <c r="D53" s="42">
        <f t="shared" si="2"/>
        <v>97.543859649122808</v>
      </c>
      <c r="E53" s="187">
        <v>20</v>
      </c>
      <c r="F53" s="42" t="s">
        <v>213</v>
      </c>
      <c r="G53" s="186">
        <v>480</v>
      </c>
      <c r="H53" s="41">
        <v>461</v>
      </c>
      <c r="I53" s="179">
        <f t="shared" si="4"/>
        <v>96.041666666666671</v>
      </c>
      <c r="J53" s="41">
        <v>19</v>
      </c>
      <c r="K53" s="179">
        <f t="shared" si="5"/>
        <v>3.9583333333333335</v>
      </c>
    </row>
    <row r="54" spans="1:11" ht="13.5" thickTop="1">
      <c r="A54" s="8"/>
      <c r="B54" s="13" t="s">
        <v>22</v>
      </c>
      <c r="C54" s="78"/>
      <c r="D54" s="78"/>
      <c r="E54" s="78"/>
      <c r="F54" s="80"/>
    </row>
    <row r="55" spans="1:11">
      <c r="A55" s="11" t="s">
        <v>1</v>
      </c>
      <c r="B55" s="12"/>
      <c r="C55" s="13" t="s">
        <v>25</v>
      </c>
      <c r="D55" s="13"/>
      <c r="E55" s="14" t="s">
        <v>2</v>
      </c>
      <c r="F55" s="80"/>
    </row>
    <row r="56" spans="1:11">
      <c r="A56" s="16" t="s">
        <v>3</v>
      </c>
      <c r="B56" s="12" t="s">
        <v>4</v>
      </c>
      <c r="C56" s="12" t="s">
        <v>4</v>
      </c>
      <c r="D56" s="12" t="s">
        <v>204</v>
      </c>
      <c r="E56" s="12" t="s">
        <v>4</v>
      </c>
      <c r="F56" s="189" t="s">
        <v>204</v>
      </c>
    </row>
    <row r="57" spans="1:11">
      <c r="A57" s="17"/>
      <c r="B57" s="170" t="s">
        <v>5</v>
      </c>
      <c r="C57" s="86" t="s">
        <v>5</v>
      </c>
      <c r="D57" s="87" t="s">
        <v>5</v>
      </c>
      <c r="E57" s="86" t="s">
        <v>5</v>
      </c>
      <c r="F57" s="88" t="s">
        <v>5</v>
      </c>
    </row>
    <row r="58" spans="1:11">
      <c r="A58" s="22"/>
      <c r="B58" s="25"/>
      <c r="C58" s="90"/>
      <c r="D58" s="25"/>
      <c r="E58" s="25"/>
      <c r="F58" s="89"/>
    </row>
    <row r="59" spans="1:11">
      <c r="A59" s="27" t="s">
        <v>6</v>
      </c>
      <c r="B59" s="181">
        <v>73021932</v>
      </c>
      <c r="C59" s="182">
        <v>15613746</v>
      </c>
      <c r="D59" s="178">
        <v>20.928755904753196</v>
      </c>
      <c r="E59" s="181">
        <v>56204866</v>
      </c>
      <c r="F59" s="190">
        <v>77.295617784956292</v>
      </c>
    </row>
    <row r="60" spans="1:11">
      <c r="A60" s="30" t="s">
        <v>7</v>
      </c>
      <c r="B60" s="183">
        <v>1202315</v>
      </c>
      <c r="C60" s="46">
        <v>0</v>
      </c>
      <c r="D60" s="180">
        <v>0</v>
      </c>
      <c r="E60" s="183">
        <v>0</v>
      </c>
      <c r="F60" s="191">
        <v>0</v>
      </c>
    </row>
    <row r="61" spans="1:11">
      <c r="A61" s="30" t="s">
        <v>8</v>
      </c>
      <c r="B61" s="183">
        <v>8422434</v>
      </c>
      <c r="C61" s="46">
        <v>196346</v>
      </c>
      <c r="D61" s="180">
        <v>2.4491026934457838</v>
      </c>
      <c r="E61" s="183">
        <v>8226088</v>
      </c>
      <c r="F61" s="191">
        <v>97.550885612140021</v>
      </c>
    </row>
    <row r="62" spans="1:11">
      <c r="A62" s="30" t="s">
        <v>9</v>
      </c>
      <c r="B62" s="183">
        <v>8354084</v>
      </c>
      <c r="C62" s="46">
        <v>295453</v>
      </c>
      <c r="D62" s="180">
        <v>3.4479037917384816</v>
      </c>
      <c r="E62" s="183">
        <v>8057626</v>
      </c>
      <c r="F62" s="191">
        <v>96.540250879091801</v>
      </c>
    </row>
    <row r="63" spans="1:11">
      <c r="A63" s="30" t="s">
        <v>10</v>
      </c>
      <c r="B63" s="183">
        <v>7508038</v>
      </c>
      <c r="C63" s="46">
        <v>473061</v>
      </c>
      <c r="D63" s="180">
        <v>6.1883618019632802</v>
      </c>
      <c r="E63" s="183">
        <v>7034977</v>
      </c>
      <c r="F63" s="191">
        <v>93.811651408640031</v>
      </c>
    </row>
    <row r="64" spans="1:11">
      <c r="A64" s="30" t="s">
        <v>11</v>
      </c>
      <c r="B64" s="183">
        <v>6275620</v>
      </c>
      <c r="C64" s="46">
        <v>557420</v>
      </c>
      <c r="D64" s="180">
        <v>8.5511616269722808</v>
      </c>
      <c r="E64" s="183">
        <v>5718200</v>
      </c>
      <c r="F64" s="191">
        <v>91.448838373027726</v>
      </c>
    </row>
    <row r="65" spans="1:11">
      <c r="A65" s="30" t="s">
        <v>12</v>
      </c>
      <c r="B65" s="183">
        <v>5619627</v>
      </c>
      <c r="C65" s="46">
        <v>590255</v>
      </c>
      <c r="D65" s="180">
        <v>11.662509674203831</v>
      </c>
      <c r="E65" s="183">
        <v>5029372</v>
      </c>
      <c r="F65" s="191">
        <v>88.337490325796168</v>
      </c>
    </row>
    <row r="66" spans="1:11">
      <c r="A66" s="30" t="s">
        <v>13</v>
      </c>
      <c r="B66" s="183">
        <v>4879918</v>
      </c>
      <c r="C66" s="46">
        <v>705972</v>
      </c>
      <c r="D66" s="180">
        <v>13.038034795069597</v>
      </c>
      <c r="E66" s="183">
        <v>4173946</v>
      </c>
      <c r="F66" s="191">
        <v>86.961965204930408</v>
      </c>
    </row>
    <row r="67" spans="1:11">
      <c r="A67" s="30" t="s">
        <v>14</v>
      </c>
      <c r="B67" s="183">
        <v>8056894</v>
      </c>
      <c r="C67" s="46">
        <v>1424469</v>
      </c>
      <c r="D67" s="180">
        <v>18.935659129611398</v>
      </c>
      <c r="E67" s="183">
        <v>6632425</v>
      </c>
      <c r="F67" s="191">
        <v>81.064340870388605</v>
      </c>
    </row>
    <row r="68" spans="1:11">
      <c r="A68" s="30" t="s">
        <v>15</v>
      </c>
      <c r="B68" s="183">
        <v>6021209</v>
      </c>
      <c r="C68" s="46">
        <v>1664177</v>
      </c>
      <c r="D68" s="180">
        <v>28.594023965405217</v>
      </c>
      <c r="E68" s="183">
        <v>4357032</v>
      </c>
      <c r="F68" s="191">
        <v>71.405976034594786</v>
      </c>
    </row>
    <row r="69" spans="1:11">
      <c r="A69" s="30" t="s">
        <v>16</v>
      </c>
      <c r="B69" s="183">
        <v>8817515</v>
      </c>
      <c r="C69" s="46">
        <v>3753804</v>
      </c>
      <c r="D69" s="180">
        <v>44.127257994722001</v>
      </c>
      <c r="E69" s="183">
        <v>5063711</v>
      </c>
      <c r="F69" s="191">
        <v>55.872742005277999</v>
      </c>
    </row>
    <row r="70" spans="1:11">
      <c r="A70" s="33" t="s">
        <v>17</v>
      </c>
      <c r="B70" s="183">
        <v>3751264</v>
      </c>
      <c r="C70" s="46">
        <v>2447022</v>
      </c>
      <c r="D70" s="180">
        <v>66.019436814595721</v>
      </c>
      <c r="E70" s="183">
        <v>1304242</v>
      </c>
      <c r="F70" s="191">
        <v>33.980563185404286</v>
      </c>
    </row>
    <row r="71" spans="1:11">
      <c r="A71" s="33" t="s">
        <v>18</v>
      </c>
      <c r="B71" s="183">
        <v>3243701</v>
      </c>
      <c r="C71" s="46">
        <v>2717171</v>
      </c>
      <c r="D71" s="180">
        <v>83.652187923715218</v>
      </c>
      <c r="E71" s="183">
        <v>526529</v>
      </c>
      <c r="F71" s="191">
        <v>16.347846212455334</v>
      </c>
    </row>
    <row r="72" spans="1:11">
      <c r="A72" s="33" t="s">
        <v>19</v>
      </c>
      <c r="B72" s="183">
        <v>699528</v>
      </c>
      <c r="C72" s="46">
        <v>638517</v>
      </c>
      <c r="D72" s="180">
        <v>91.494030884957581</v>
      </c>
      <c r="E72" s="183">
        <v>61012</v>
      </c>
      <c r="F72" s="191">
        <v>8.5061276783321684</v>
      </c>
    </row>
    <row r="73" spans="1:11">
      <c r="A73" s="33" t="s">
        <v>20</v>
      </c>
      <c r="B73" s="183">
        <v>110266</v>
      </c>
      <c r="C73" s="46">
        <v>96890</v>
      </c>
      <c r="D73" s="180">
        <v>89.328523092358765</v>
      </c>
      <c r="E73" s="183">
        <v>13376</v>
      </c>
      <c r="F73" s="191">
        <v>10.670409546478242</v>
      </c>
    </row>
    <row r="74" spans="1:11">
      <c r="A74" s="33" t="s">
        <v>28</v>
      </c>
      <c r="B74" s="183">
        <v>26192</v>
      </c>
      <c r="C74" s="46">
        <v>22926</v>
      </c>
      <c r="D74" s="180">
        <v>88.140254382949465</v>
      </c>
      <c r="E74" s="183">
        <v>3266</v>
      </c>
      <c r="F74" s="191">
        <v>11.859745617050534</v>
      </c>
    </row>
    <row r="75" spans="1:11">
      <c r="A75" s="33" t="s">
        <v>29</v>
      </c>
      <c r="B75" s="183">
        <v>10635</v>
      </c>
      <c r="C75" s="46">
        <v>9549</v>
      </c>
      <c r="D75" s="180">
        <v>89.468291016736885</v>
      </c>
      <c r="E75" s="183">
        <v>1086</v>
      </c>
      <c r="F75" s="191">
        <v>10.531708983263123</v>
      </c>
    </row>
    <row r="76" spans="1:11">
      <c r="A76" s="33" t="s">
        <v>30</v>
      </c>
      <c r="B76" s="183">
        <v>16163</v>
      </c>
      <c r="C76" s="46">
        <v>14544</v>
      </c>
      <c r="D76" s="180">
        <v>91.611065297248672</v>
      </c>
      <c r="E76" s="183">
        <v>1619</v>
      </c>
      <c r="F76" s="191">
        <v>8.3889347027513299</v>
      </c>
    </row>
    <row r="77" spans="1:11">
      <c r="A77" s="33" t="s">
        <v>31</v>
      </c>
      <c r="B77" s="183">
        <v>3882</v>
      </c>
      <c r="C77" s="46">
        <v>3619</v>
      </c>
      <c r="D77" s="180">
        <v>94.509688784497939</v>
      </c>
      <c r="E77" s="183">
        <v>263</v>
      </c>
      <c r="F77" s="191">
        <v>5.4903112155020555</v>
      </c>
    </row>
    <row r="78" spans="1:11">
      <c r="A78" s="38" t="s">
        <v>32</v>
      </c>
      <c r="B78" s="41">
        <v>2646</v>
      </c>
      <c r="C78" s="186">
        <v>2549</v>
      </c>
      <c r="D78" s="42">
        <v>94.794651384909258</v>
      </c>
      <c r="E78" s="41">
        <v>97</v>
      </c>
      <c r="F78" s="192">
        <v>5.2053486150907355</v>
      </c>
    </row>
    <row r="79" spans="1:11">
      <c r="A79" s="33" t="s">
        <v>215</v>
      </c>
      <c r="B79" s="44"/>
      <c r="C79" s="44"/>
      <c r="D79" s="45"/>
      <c r="E79" s="46"/>
      <c r="F79" s="45"/>
      <c r="G79" s="46"/>
      <c r="H79" s="46"/>
      <c r="I79" s="45"/>
      <c r="J79" s="46"/>
      <c r="K79" s="45"/>
    </row>
    <row r="80" spans="1:11">
      <c r="A80" s="47" t="s">
        <v>23</v>
      </c>
      <c r="B80" s="48"/>
      <c r="C80" s="48"/>
      <c r="D80" s="48"/>
      <c r="E80" s="48"/>
      <c r="F80" s="49"/>
      <c r="G80" s="50"/>
      <c r="H80" s="50"/>
      <c r="I80" s="50"/>
      <c r="J80" s="50"/>
      <c r="K80" s="50"/>
    </row>
    <row r="81" spans="1:11">
      <c r="A81" s="47" t="s">
        <v>47</v>
      </c>
      <c r="B81" s="48"/>
      <c r="C81" s="48"/>
      <c r="D81" s="48"/>
      <c r="E81" s="48"/>
      <c r="F81" s="49"/>
      <c r="G81" s="50"/>
      <c r="H81" s="50"/>
      <c r="I81" s="50"/>
      <c r="J81" s="50"/>
      <c r="K81" s="50"/>
    </row>
    <row r="82" spans="1:11">
      <c r="A82" s="51" t="s">
        <v>35</v>
      </c>
      <c r="B82" s="48"/>
      <c r="C82" s="48"/>
      <c r="D82" s="48"/>
      <c r="E82" s="48"/>
      <c r="F82" s="49"/>
      <c r="G82" s="50"/>
      <c r="H82" s="50"/>
      <c r="I82" s="50"/>
      <c r="J82" s="50"/>
      <c r="K82" s="50"/>
    </row>
    <row r="83" spans="1:11">
      <c r="A83" s="50" t="s">
        <v>288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</row>
    <row r="84" spans="1:11">
      <c r="A84" s="193" t="s">
        <v>282</v>
      </c>
    </row>
    <row r="85" spans="1:11">
      <c r="A85" s="2" t="s">
        <v>283</v>
      </c>
    </row>
  </sheetData>
  <hyperlinks>
    <hyperlink ref="A84" r:id="rId1" xr:uid="{00000000-0004-0000-0100-000000000000}"/>
  </hyperlinks>
  <printOptions horizontalCentered="1"/>
  <pageMargins left="0.1" right="0.1" top="0.1" bottom="0.1" header="0.1" footer="0.1"/>
  <pageSetup scale="7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5"/>
  <sheetViews>
    <sheetView showGridLines="0" zoomScaleNormal="100" workbookViewId="0"/>
  </sheetViews>
  <sheetFormatPr defaultRowHeight="12.75"/>
  <cols>
    <col min="1" max="1" width="28.7109375" style="2" customWidth="1"/>
    <col min="2" max="11" width="11.7109375" style="2" customWidth="1"/>
    <col min="12" max="16384" width="9.140625" style="2"/>
  </cols>
  <sheetData>
    <row r="1" spans="1:15">
      <c r="A1" s="1">
        <v>43444</v>
      </c>
    </row>
    <row r="2" spans="1:15">
      <c r="A2" s="3" t="s">
        <v>284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5" ht="13.5" thickBot="1">
      <c r="A3" s="6"/>
      <c r="B3" s="7"/>
      <c r="C3" s="7"/>
      <c r="D3" s="7"/>
      <c r="E3" s="7"/>
      <c r="F3" s="6"/>
    </row>
    <row r="4" spans="1:15" ht="13.5" thickTop="1">
      <c r="A4" s="8"/>
      <c r="B4" s="9" t="s">
        <v>0</v>
      </c>
      <c r="C4" s="10"/>
      <c r="D4" s="10"/>
      <c r="E4" s="10"/>
      <c r="F4" s="10"/>
      <c r="G4" s="9" t="s">
        <v>285</v>
      </c>
      <c r="H4" s="10"/>
      <c r="I4" s="10"/>
      <c r="J4" s="10"/>
      <c r="K4" s="10"/>
    </row>
    <row r="5" spans="1:15">
      <c r="A5" s="11" t="s">
        <v>1</v>
      </c>
      <c r="B5" s="12"/>
      <c r="C5" s="13" t="s">
        <v>25</v>
      </c>
      <c r="D5" s="13"/>
      <c r="E5" s="14" t="s">
        <v>2</v>
      </c>
      <c r="F5" s="15"/>
      <c r="G5" s="12"/>
      <c r="H5" s="13" t="s">
        <v>25</v>
      </c>
      <c r="I5" s="13"/>
      <c r="J5" s="14" t="s">
        <v>2</v>
      </c>
      <c r="K5" s="15"/>
    </row>
    <row r="6" spans="1:15">
      <c r="A6" s="16" t="s">
        <v>3</v>
      </c>
      <c r="B6" s="12" t="s">
        <v>4</v>
      </c>
      <c r="C6" s="12" t="s">
        <v>4</v>
      </c>
      <c r="D6" s="12" t="s">
        <v>204</v>
      </c>
      <c r="E6" s="12" t="s">
        <v>4</v>
      </c>
      <c r="F6" s="12" t="s">
        <v>204</v>
      </c>
      <c r="G6" s="12" t="s">
        <v>4</v>
      </c>
      <c r="H6" s="12" t="s">
        <v>4</v>
      </c>
      <c r="I6" s="12" t="s">
        <v>204</v>
      </c>
      <c r="J6" s="12" t="s">
        <v>4</v>
      </c>
      <c r="K6" s="12" t="s">
        <v>204</v>
      </c>
    </row>
    <row r="7" spans="1:15">
      <c r="A7" s="17"/>
      <c r="B7" s="170" t="s">
        <v>5</v>
      </c>
      <c r="C7" s="86" t="s">
        <v>5</v>
      </c>
      <c r="D7" s="87" t="s">
        <v>5</v>
      </c>
      <c r="E7" s="86" t="s">
        <v>5</v>
      </c>
      <c r="F7" s="87" t="s">
        <v>5</v>
      </c>
      <c r="G7" s="170" t="s">
        <v>5</v>
      </c>
      <c r="H7" s="86" t="s">
        <v>5</v>
      </c>
      <c r="I7" s="87" t="s">
        <v>5</v>
      </c>
      <c r="J7" s="86" t="s">
        <v>5</v>
      </c>
      <c r="K7" s="87" t="s">
        <v>5</v>
      </c>
      <c r="O7" s="21"/>
    </row>
    <row r="8" spans="1:15">
      <c r="A8" s="22"/>
      <c r="B8" s="175"/>
      <c r="C8" s="23"/>
      <c r="D8" s="173"/>
      <c r="E8" s="23"/>
      <c r="F8" s="173"/>
      <c r="G8" s="25"/>
      <c r="H8" s="90"/>
      <c r="I8" s="25"/>
      <c r="J8" s="25"/>
      <c r="K8" s="90"/>
      <c r="O8" s="21"/>
    </row>
    <row r="9" spans="1:15">
      <c r="A9" s="27" t="s">
        <v>6</v>
      </c>
      <c r="B9" s="28">
        <v>150272157</v>
      </c>
      <c r="C9" s="181">
        <v>45153109</v>
      </c>
      <c r="D9" s="171">
        <f>IF($B9=0, "n.a.", 100*C9/$B9)</f>
        <v>30.047554983855061</v>
      </c>
      <c r="E9" s="181">
        <v>103013095</v>
      </c>
      <c r="F9" s="171">
        <f>IF($B9=0, "n.a.", 100*E9/$B9)</f>
        <v>68.551019068688817</v>
      </c>
      <c r="G9" s="181">
        <v>54133694</v>
      </c>
      <c r="H9" s="182">
        <v>25111071</v>
      </c>
      <c r="I9" s="178">
        <f>IF($G9=0, "n.a.", 100*H9/$G9)</f>
        <v>46.387137371412344</v>
      </c>
      <c r="J9" s="181">
        <v>28366950</v>
      </c>
      <c r="K9" s="171">
        <f>IF($G9=0, "n.a.", 100*J9/$G9)</f>
        <v>52.401652102293262</v>
      </c>
      <c r="O9" s="21"/>
    </row>
    <row r="10" spans="1:15">
      <c r="A10" s="30" t="s">
        <v>7</v>
      </c>
      <c r="B10" s="31">
        <v>2092640</v>
      </c>
      <c r="C10" s="183">
        <v>0</v>
      </c>
      <c r="D10" s="45">
        <f t="shared" ref="D10:F28" si="0">IF($B10=0, "n.a.", 100*C10/$B10)</f>
        <v>0</v>
      </c>
      <c r="E10" s="183">
        <v>0</v>
      </c>
      <c r="F10" s="45">
        <f t="shared" si="0"/>
        <v>0</v>
      </c>
      <c r="G10" s="183">
        <v>655661</v>
      </c>
      <c r="H10" s="46">
        <v>0</v>
      </c>
      <c r="I10" s="180">
        <f t="shared" ref="I10:K28" si="1">IF($G10=0, "n.a.", 100*H10/$G10)</f>
        <v>0</v>
      </c>
      <c r="J10" s="183">
        <v>0</v>
      </c>
      <c r="K10" s="45">
        <f t="shared" si="1"/>
        <v>0</v>
      </c>
      <c r="O10" s="21"/>
    </row>
    <row r="11" spans="1:15">
      <c r="A11" s="30" t="s">
        <v>8</v>
      </c>
      <c r="B11" s="31">
        <v>9988692</v>
      </c>
      <c r="C11" s="183">
        <v>315816</v>
      </c>
      <c r="D11" s="45">
        <f t="shared" si="0"/>
        <v>3.161735290266233</v>
      </c>
      <c r="E11" s="183">
        <v>9671038</v>
      </c>
      <c r="F11" s="45">
        <f t="shared" si="0"/>
        <v>96.819863902100494</v>
      </c>
      <c r="G11" s="183">
        <v>778953</v>
      </c>
      <c r="H11" s="46">
        <v>83317</v>
      </c>
      <c r="I11" s="180">
        <f t="shared" si="1"/>
        <v>10.696024021988491</v>
      </c>
      <c r="J11" s="183">
        <v>695636</v>
      </c>
      <c r="K11" s="45">
        <f t="shared" si="1"/>
        <v>89.303975978011508</v>
      </c>
      <c r="O11" s="21"/>
    </row>
    <row r="12" spans="1:15">
      <c r="A12" s="30" t="s">
        <v>9</v>
      </c>
      <c r="B12" s="31">
        <v>10999122</v>
      </c>
      <c r="C12" s="183">
        <v>412020</v>
      </c>
      <c r="D12" s="45">
        <f t="shared" si="0"/>
        <v>3.7459353573857985</v>
      </c>
      <c r="E12" s="183">
        <v>10584098</v>
      </c>
      <c r="F12" s="45">
        <f t="shared" si="0"/>
        <v>96.226753371769135</v>
      </c>
      <c r="G12" s="183">
        <v>1010895</v>
      </c>
      <c r="H12" s="46">
        <v>80945</v>
      </c>
      <c r="I12" s="180">
        <f t="shared" si="1"/>
        <v>8.0072608925753919</v>
      </c>
      <c r="J12" s="183">
        <v>929944</v>
      </c>
      <c r="K12" s="45">
        <f t="shared" si="1"/>
        <v>91.992145573971584</v>
      </c>
      <c r="O12" s="21"/>
    </row>
    <row r="13" spans="1:15">
      <c r="A13" s="30" t="s">
        <v>10</v>
      </c>
      <c r="B13" s="31">
        <v>11835340</v>
      </c>
      <c r="C13" s="183">
        <v>667039</v>
      </c>
      <c r="D13" s="45">
        <f t="shared" si="0"/>
        <v>5.6359935582754703</v>
      </c>
      <c r="E13" s="183">
        <v>11167220</v>
      </c>
      <c r="F13" s="45">
        <f t="shared" si="0"/>
        <v>94.354872779320246</v>
      </c>
      <c r="G13" s="183">
        <v>1351758</v>
      </c>
      <c r="H13" s="46">
        <v>123803</v>
      </c>
      <c r="I13" s="180">
        <f t="shared" si="1"/>
        <v>9.1586659742350331</v>
      </c>
      <c r="J13" s="183">
        <v>1227955</v>
      </c>
      <c r="K13" s="45">
        <f t="shared" si="1"/>
        <v>90.841334025764965</v>
      </c>
      <c r="O13" s="21"/>
    </row>
    <row r="14" spans="1:15">
      <c r="A14" s="30" t="s">
        <v>11</v>
      </c>
      <c r="B14" s="31">
        <v>10910109</v>
      </c>
      <c r="C14" s="183">
        <v>786118</v>
      </c>
      <c r="D14" s="45">
        <f t="shared" si="0"/>
        <v>7.2054092218510375</v>
      </c>
      <c r="E14" s="183">
        <v>10122964</v>
      </c>
      <c r="F14" s="45">
        <f t="shared" si="0"/>
        <v>92.785177489977414</v>
      </c>
      <c r="G14" s="183">
        <v>1663272</v>
      </c>
      <c r="H14" s="46">
        <v>140954</v>
      </c>
      <c r="I14" s="180">
        <f t="shared" si="1"/>
        <v>8.4745008633584877</v>
      </c>
      <c r="J14" s="183">
        <v>1522318</v>
      </c>
      <c r="K14" s="45">
        <f t="shared" si="1"/>
        <v>91.525499136641514</v>
      </c>
      <c r="O14" s="21"/>
    </row>
    <row r="15" spans="1:15">
      <c r="A15" s="30" t="s">
        <v>12</v>
      </c>
      <c r="B15" s="31">
        <v>9847094</v>
      </c>
      <c r="C15" s="183">
        <v>982299</v>
      </c>
      <c r="D15" s="45">
        <f t="shared" si="0"/>
        <v>9.9755217122940021</v>
      </c>
      <c r="E15" s="183">
        <v>8863714</v>
      </c>
      <c r="F15" s="45">
        <f t="shared" si="0"/>
        <v>90.013500429669904</v>
      </c>
      <c r="G15" s="183">
        <v>1783919</v>
      </c>
      <c r="H15" s="46">
        <v>194102</v>
      </c>
      <c r="I15" s="180">
        <f t="shared" si="1"/>
        <v>10.880650971260467</v>
      </c>
      <c r="J15" s="183">
        <v>1589817</v>
      </c>
      <c r="K15" s="45">
        <f t="shared" si="1"/>
        <v>89.119349028739535</v>
      </c>
      <c r="O15" s="21"/>
    </row>
    <row r="16" spans="1:15">
      <c r="A16" s="30" t="s">
        <v>13</v>
      </c>
      <c r="B16" s="31">
        <v>8888311</v>
      </c>
      <c r="C16" s="183">
        <v>1038870</v>
      </c>
      <c r="D16" s="45">
        <f t="shared" si="0"/>
        <v>11.688047369179589</v>
      </c>
      <c r="E16" s="183">
        <v>7848442</v>
      </c>
      <c r="F16" s="45">
        <f t="shared" si="0"/>
        <v>88.300713150113666</v>
      </c>
      <c r="G16" s="183">
        <v>1803396</v>
      </c>
      <c r="H16" s="46">
        <v>226640</v>
      </c>
      <c r="I16" s="180">
        <f t="shared" si="1"/>
        <v>12.56740061528361</v>
      </c>
      <c r="J16" s="183">
        <v>1576756</v>
      </c>
      <c r="K16" s="45">
        <f t="shared" si="1"/>
        <v>87.432599384716397</v>
      </c>
      <c r="O16" s="21"/>
    </row>
    <row r="17" spans="1:15">
      <c r="A17" s="30" t="s">
        <v>14</v>
      </c>
      <c r="B17" s="31">
        <v>15088276</v>
      </c>
      <c r="C17" s="183">
        <v>2598015</v>
      </c>
      <c r="D17" s="45">
        <f t="shared" si="0"/>
        <v>17.218766411749098</v>
      </c>
      <c r="E17" s="183">
        <v>12490261</v>
      </c>
      <c r="F17" s="45">
        <f t="shared" si="0"/>
        <v>82.781233588250899</v>
      </c>
      <c r="G17" s="183">
        <v>3608002</v>
      </c>
      <c r="H17" s="46">
        <v>556987</v>
      </c>
      <c r="I17" s="180">
        <f t="shared" si="1"/>
        <v>15.437546874974016</v>
      </c>
      <c r="J17" s="183">
        <v>3051015</v>
      </c>
      <c r="K17" s="45">
        <f t="shared" si="1"/>
        <v>84.562453125025982</v>
      </c>
      <c r="O17" s="21"/>
    </row>
    <row r="18" spans="1:15">
      <c r="A18" s="30" t="s">
        <v>15</v>
      </c>
      <c r="B18" s="31">
        <v>11664739</v>
      </c>
      <c r="C18" s="183">
        <v>2982152</v>
      </c>
      <c r="D18" s="45">
        <f t="shared" si="0"/>
        <v>25.565527012648975</v>
      </c>
      <c r="E18" s="183">
        <v>8681588</v>
      </c>
      <c r="F18" s="45">
        <f t="shared" si="0"/>
        <v>74.425908715145709</v>
      </c>
      <c r="G18" s="183">
        <v>3539820</v>
      </c>
      <c r="H18" s="46">
        <v>693730</v>
      </c>
      <c r="I18" s="180">
        <f t="shared" si="1"/>
        <v>19.597889158205785</v>
      </c>
      <c r="J18" s="183">
        <v>2846090</v>
      </c>
      <c r="K18" s="45">
        <f t="shared" si="1"/>
        <v>80.402110841794212</v>
      </c>
      <c r="O18" s="21"/>
    </row>
    <row r="19" spans="1:15">
      <c r="A19" s="30" t="s">
        <v>16</v>
      </c>
      <c r="B19" s="31">
        <v>20224429</v>
      </c>
      <c r="C19" s="183">
        <v>7654559</v>
      </c>
      <c r="D19" s="45">
        <f t="shared" si="0"/>
        <v>37.848084610942536</v>
      </c>
      <c r="E19" s="183">
        <v>12568132</v>
      </c>
      <c r="F19" s="45">
        <f t="shared" si="0"/>
        <v>62.14332182134784</v>
      </c>
      <c r="G19" s="183">
        <v>8759810</v>
      </c>
      <c r="H19" s="46">
        <v>2564958</v>
      </c>
      <c r="I19" s="180">
        <f t="shared" si="1"/>
        <v>29.280977555449262</v>
      </c>
      <c r="J19" s="183">
        <v>6194851</v>
      </c>
      <c r="K19" s="45">
        <f t="shared" si="1"/>
        <v>70.719011028778027</v>
      </c>
      <c r="O19" s="21"/>
    </row>
    <row r="20" spans="1:15">
      <c r="A20" s="33" t="s">
        <v>17</v>
      </c>
      <c r="B20" s="31">
        <v>12974791</v>
      </c>
      <c r="C20" s="183">
        <v>6945579</v>
      </c>
      <c r="D20" s="45">
        <f t="shared" si="0"/>
        <v>53.53133626584043</v>
      </c>
      <c r="E20" s="183">
        <v>6028213</v>
      </c>
      <c r="F20" s="45">
        <f t="shared" si="0"/>
        <v>46.460964188170735</v>
      </c>
      <c r="G20" s="183">
        <v>8356720</v>
      </c>
      <c r="H20" s="46">
        <v>3860836</v>
      </c>
      <c r="I20" s="180">
        <f t="shared" si="1"/>
        <v>46.200375266851111</v>
      </c>
      <c r="J20" s="183">
        <v>4495884</v>
      </c>
      <c r="K20" s="45">
        <f t="shared" si="1"/>
        <v>53.799624733148889</v>
      </c>
      <c r="O20" s="21"/>
    </row>
    <row r="21" spans="1:15">
      <c r="A21" s="33" t="s">
        <v>18</v>
      </c>
      <c r="B21" s="31">
        <v>18858241</v>
      </c>
      <c r="C21" s="183">
        <v>14326580</v>
      </c>
      <c r="D21" s="45">
        <f t="shared" si="0"/>
        <v>75.969863785280921</v>
      </c>
      <c r="E21" s="183">
        <v>4531345</v>
      </c>
      <c r="F21" s="45">
        <f t="shared" si="0"/>
        <v>24.028460554725118</v>
      </c>
      <c r="G21" s="183">
        <v>14928324</v>
      </c>
      <c r="H21" s="46">
        <v>11057515</v>
      </c>
      <c r="I21" s="180">
        <f t="shared" si="1"/>
        <v>74.070706128832683</v>
      </c>
      <c r="J21" s="183">
        <v>3870809</v>
      </c>
      <c r="K21" s="45">
        <f t="shared" si="1"/>
        <v>25.929293871167321</v>
      </c>
      <c r="O21" s="21"/>
    </row>
    <row r="22" spans="1:15">
      <c r="A22" s="33" t="s">
        <v>19</v>
      </c>
      <c r="B22" s="31">
        <v>5582552</v>
      </c>
      <c r="C22" s="183">
        <v>5219113</v>
      </c>
      <c r="D22" s="45">
        <f t="shared" si="0"/>
        <v>93.489733727513865</v>
      </c>
      <c r="E22" s="183">
        <v>363244</v>
      </c>
      <c r="F22" s="45">
        <f t="shared" si="0"/>
        <v>6.5067732463575796</v>
      </c>
      <c r="G22" s="183">
        <v>4766794</v>
      </c>
      <c r="H22" s="46">
        <v>4473458</v>
      </c>
      <c r="I22" s="180">
        <f t="shared" si="1"/>
        <v>93.846262288657741</v>
      </c>
      <c r="J22" s="183">
        <v>293334</v>
      </c>
      <c r="K22" s="45">
        <f t="shared" si="1"/>
        <v>6.1536957544211059</v>
      </c>
      <c r="O22" s="21"/>
    </row>
    <row r="23" spans="1:15">
      <c r="A23" s="33" t="s">
        <v>20</v>
      </c>
      <c r="B23" s="31">
        <v>893378</v>
      </c>
      <c r="C23" s="183">
        <v>836016</v>
      </c>
      <c r="D23" s="45">
        <f t="shared" si="0"/>
        <v>93.579201636933078</v>
      </c>
      <c r="E23" s="183">
        <v>57336</v>
      </c>
      <c r="F23" s="45">
        <f t="shared" si="0"/>
        <v>6.4178880608208395</v>
      </c>
      <c r="G23" s="183">
        <v>769136</v>
      </c>
      <c r="H23" s="46">
        <v>725435</v>
      </c>
      <c r="I23" s="180">
        <f t="shared" si="1"/>
        <v>94.318169998543823</v>
      </c>
      <c r="J23" s="183">
        <v>43701</v>
      </c>
      <c r="K23" s="45">
        <f t="shared" si="1"/>
        <v>5.6818300014561798</v>
      </c>
      <c r="O23" s="21"/>
    </row>
    <row r="24" spans="1:15">
      <c r="A24" s="33" t="s">
        <v>28</v>
      </c>
      <c r="B24" s="31">
        <v>192849</v>
      </c>
      <c r="C24" s="183">
        <v>175691</v>
      </c>
      <c r="D24" s="45">
        <f t="shared" si="0"/>
        <v>91.102883603233622</v>
      </c>
      <c r="E24" s="183">
        <v>17156</v>
      </c>
      <c r="F24" s="45">
        <f t="shared" si="0"/>
        <v>8.8960793159414884</v>
      </c>
      <c r="G24" s="183">
        <v>164429</v>
      </c>
      <c r="H24" s="46">
        <v>150710</v>
      </c>
      <c r="I24" s="180">
        <f t="shared" si="1"/>
        <v>91.656581259996713</v>
      </c>
      <c r="J24" s="183">
        <v>13719</v>
      </c>
      <c r="K24" s="45">
        <f t="shared" si="1"/>
        <v>8.3434187400032833</v>
      </c>
      <c r="O24" s="21"/>
    </row>
    <row r="25" spans="1:15">
      <c r="A25" s="33" t="s">
        <v>29</v>
      </c>
      <c r="B25" s="31">
        <v>77783</v>
      </c>
      <c r="C25" s="183">
        <v>70421</v>
      </c>
      <c r="D25" s="45">
        <f t="shared" si="0"/>
        <v>90.535206921820958</v>
      </c>
      <c r="E25" s="183">
        <v>7362</v>
      </c>
      <c r="F25" s="45">
        <f t="shared" si="0"/>
        <v>9.4647930781790368</v>
      </c>
      <c r="G25" s="183">
        <v>65801</v>
      </c>
      <c r="H25" s="46">
        <v>59612</v>
      </c>
      <c r="I25" s="180">
        <f t="shared" si="1"/>
        <v>90.594367866749749</v>
      </c>
      <c r="J25" s="183">
        <v>6189</v>
      </c>
      <c r="K25" s="45">
        <f t="shared" si="1"/>
        <v>9.4056321332502542</v>
      </c>
      <c r="O25" s="21"/>
    </row>
    <row r="26" spans="1:15">
      <c r="A26" s="33" t="s">
        <v>30</v>
      </c>
      <c r="B26" s="31">
        <v>111096</v>
      </c>
      <c r="C26" s="183">
        <v>101941</v>
      </c>
      <c r="D26" s="45">
        <f t="shared" si="0"/>
        <v>91.75937927558148</v>
      </c>
      <c r="E26" s="183">
        <v>9155</v>
      </c>
      <c r="F26" s="45">
        <f t="shared" si="0"/>
        <v>8.2406207244185214</v>
      </c>
      <c r="G26" s="183">
        <v>92318</v>
      </c>
      <c r="H26" s="46">
        <v>84805</v>
      </c>
      <c r="I26" s="180">
        <f t="shared" si="1"/>
        <v>91.861825429493706</v>
      </c>
      <c r="J26" s="183">
        <v>7513</v>
      </c>
      <c r="K26" s="45">
        <f t="shared" si="1"/>
        <v>8.138174570506294</v>
      </c>
      <c r="O26" s="21"/>
    </row>
    <row r="27" spans="1:15">
      <c r="A27" s="33" t="s">
        <v>31</v>
      </c>
      <c r="B27" s="31">
        <v>26627</v>
      </c>
      <c r="C27" s="183">
        <v>25348</v>
      </c>
      <c r="D27" s="45">
        <f t="shared" si="0"/>
        <v>95.196604949862916</v>
      </c>
      <c r="E27" s="183">
        <v>1273</v>
      </c>
      <c r="F27" s="45">
        <f t="shared" si="0"/>
        <v>4.7808615315281484</v>
      </c>
      <c r="G27" s="183">
        <v>21766</v>
      </c>
      <c r="H27" s="46">
        <v>20746</v>
      </c>
      <c r="I27" s="180">
        <f t="shared" si="1"/>
        <v>95.313792152899012</v>
      </c>
      <c r="J27" s="183">
        <v>1018</v>
      </c>
      <c r="K27" s="45">
        <f t="shared" si="1"/>
        <v>4.6770192042635301</v>
      </c>
      <c r="O27" s="21"/>
    </row>
    <row r="28" spans="1:15" ht="13.5" thickBot="1">
      <c r="A28" s="33" t="s">
        <v>32</v>
      </c>
      <c r="B28" s="40">
        <v>16087</v>
      </c>
      <c r="C28" s="41">
        <v>15532</v>
      </c>
      <c r="D28" s="179">
        <f t="shared" si="0"/>
        <v>96.550009324299126</v>
      </c>
      <c r="E28" s="41">
        <v>555</v>
      </c>
      <c r="F28" s="179">
        <f t="shared" si="0"/>
        <v>3.4499906757008767</v>
      </c>
      <c r="G28" s="41">
        <v>12919</v>
      </c>
      <c r="H28" s="186">
        <v>12517</v>
      </c>
      <c r="I28" s="42">
        <f t="shared" si="1"/>
        <v>96.888304048300952</v>
      </c>
      <c r="J28" s="41">
        <v>402</v>
      </c>
      <c r="K28" s="179">
        <f t="shared" si="1"/>
        <v>3.1116959516990481</v>
      </c>
    </row>
    <row r="29" spans="1:15" ht="13.5" thickTop="1">
      <c r="A29" s="8"/>
      <c r="B29" s="13" t="s">
        <v>49</v>
      </c>
      <c r="C29" s="78"/>
      <c r="D29" s="78"/>
      <c r="E29" s="176"/>
      <c r="F29" s="78"/>
      <c r="G29" s="177" t="s">
        <v>286</v>
      </c>
      <c r="H29" s="78"/>
      <c r="I29" s="78"/>
      <c r="J29" s="78"/>
      <c r="K29" s="78"/>
    </row>
    <row r="30" spans="1:15">
      <c r="A30" s="11" t="s">
        <v>1</v>
      </c>
      <c r="B30" s="12"/>
      <c r="C30" s="13" t="s">
        <v>25</v>
      </c>
      <c r="D30" s="13"/>
      <c r="E30" s="14" t="s">
        <v>2</v>
      </c>
      <c r="F30" s="15"/>
      <c r="G30" s="12"/>
      <c r="H30" s="13" t="s">
        <v>25</v>
      </c>
      <c r="I30" s="13"/>
      <c r="J30" s="14" t="s">
        <v>2</v>
      </c>
      <c r="K30" s="15"/>
    </row>
    <row r="31" spans="1:15">
      <c r="A31" s="16" t="s">
        <v>3</v>
      </c>
      <c r="B31" s="12" t="s">
        <v>4</v>
      </c>
      <c r="C31" s="12" t="s">
        <v>4</v>
      </c>
      <c r="D31" s="12" t="s">
        <v>204</v>
      </c>
      <c r="E31" s="12" t="s">
        <v>4</v>
      </c>
      <c r="F31" s="12" t="s">
        <v>204</v>
      </c>
      <c r="G31" s="12" t="s">
        <v>4</v>
      </c>
      <c r="H31" s="12" t="s">
        <v>4</v>
      </c>
      <c r="I31" s="12" t="s">
        <v>204</v>
      </c>
      <c r="J31" s="12" t="s">
        <v>4</v>
      </c>
      <c r="K31" s="12" t="s">
        <v>204</v>
      </c>
    </row>
    <row r="32" spans="1:15">
      <c r="A32" s="17"/>
      <c r="B32" s="170" t="s">
        <v>5</v>
      </c>
      <c r="C32" s="86" t="s">
        <v>5</v>
      </c>
      <c r="D32" s="87" t="s">
        <v>5</v>
      </c>
      <c r="E32" s="86" t="s">
        <v>5</v>
      </c>
      <c r="F32" s="87" t="s">
        <v>5</v>
      </c>
      <c r="G32" s="170" t="s">
        <v>5</v>
      </c>
      <c r="H32" s="86" t="s">
        <v>5</v>
      </c>
      <c r="I32" s="87" t="s">
        <v>5</v>
      </c>
      <c r="J32" s="86" t="s">
        <v>5</v>
      </c>
      <c r="K32" s="87" t="s">
        <v>5</v>
      </c>
    </row>
    <row r="33" spans="1:11">
      <c r="A33" s="22"/>
      <c r="B33" s="26"/>
      <c r="C33" s="25"/>
      <c r="D33" s="25"/>
      <c r="E33" s="90"/>
      <c r="F33" s="25"/>
      <c r="G33" s="172"/>
      <c r="H33" s="23"/>
      <c r="I33" s="174"/>
      <c r="J33" s="23"/>
      <c r="K33" s="173"/>
    </row>
    <row r="34" spans="1:11">
      <c r="A34" s="27" t="s">
        <v>6</v>
      </c>
      <c r="B34" s="28">
        <v>3068134</v>
      </c>
      <c r="C34" s="181">
        <v>1245433</v>
      </c>
      <c r="D34" s="178">
        <f>IF($B34=0, "n.a.", 100*C34/$B34)</f>
        <v>40.592523012358654</v>
      </c>
      <c r="E34" s="182">
        <v>1728719</v>
      </c>
      <c r="F34" s="178">
        <f>IF($B34=0, "n.a.", 100*E34/$B34)</f>
        <v>56.344312210614007</v>
      </c>
      <c r="G34" s="182">
        <v>21659639</v>
      </c>
      <c r="H34" s="181">
        <v>3851235</v>
      </c>
      <c r="I34" s="171">
        <f>IF($G34=0, "n.a.", 100*H34/$G34)</f>
        <v>17.780698007016646</v>
      </c>
      <c r="J34" s="181">
        <v>17720092</v>
      </c>
      <c r="K34" s="171">
        <f>IF($G34=0, "n.a.", 100*J34/$G34)</f>
        <v>81.811575899302852</v>
      </c>
    </row>
    <row r="35" spans="1:11">
      <c r="A35" s="30" t="s">
        <v>7</v>
      </c>
      <c r="B35" s="31">
        <v>81685</v>
      </c>
      <c r="C35" s="183">
        <v>0</v>
      </c>
      <c r="D35" s="180">
        <f t="shared" ref="D35:D53" si="2">IF($B35=0, "n.a.", 100*C35/$B35)</f>
        <v>0</v>
      </c>
      <c r="E35" s="46">
        <v>0</v>
      </c>
      <c r="F35" s="180">
        <f t="shared" ref="F35:F45" si="3">IF($B35=0, "n.a.", 100*E35/$B35)</f>
        <v>0</v>
      </c>
      <c r="G35" s="46">
        <v>88307</v>
      </c>
      <c r="H35" s="183">
        <v>0</v>
      </c>
      <c r="I35" s="45">
        <f t="shared" ref="I35:I53" si="4">IF($G35=0, "n.a.", 100*H35/$G35)</f>
        <v>0</v>
      </c>
      <c r="J35" s="183">
        <v>0</v>
      </c>
      <c r="K35" s="45">
        <f t="shared" ref="K35:K53" si="5">IF($G35=0, "n.a.", 100*J35/$G35)</f>
        <v>0</v>
      </c>
    </row>
    <row r="36" spans="1:11">
      <c r="A36" s="30" t="s">
        <v>8</v>
      </c>
      <c r="B36" s="31">
        <v>121032</v>
      </c>
      <c r="C36" s="183">
        <v>12939</v>
      </c>
      <c r="D36" s="180">
        <f t="shared" si="2"/>
        <v>10.690561173904422</v>
      </c>
      <c r="E36" s="46">
        <v>106254</v>
      </c>
      <c r="F36" s="180">
        <f t="shared" si="3"/>
        <v>87.790005948839976</v>
      </c>
      <c r="G36" s="46">
        <v>537617</v>
      </c>
      <c r="H36" s="183">
        <v>10134</v>
      </c>
      <c r="I36" s="45">
        <f t="shared" si="4"/>
        <v>1.8849850358154596</v>
      </c>
      <c r="J36" s="183">
        <v>527482</v>
      </c>
      <c r="K36" s="45">
        <f t="shared" si="5"/>
        <v>98.114828958161667</v>
      </c>
    </row>
    <row r="37" spans="1:11">
      <c r="A37" s="30" t="s">
        <v>9</v>
      </c>
      <c r="B37" s="31">
        <v>150554</v>
      </c>
      <c r="C37" s="183">
        <v>19790</v>
      </c>
      <c r="D37" s="180">
        <f t="shared" si="2"/>
        <v>13.144785259773903</v>
      </c>
      <c r="E37" s="46">
        <v>128766</v>
      </c>
      <c r="F37" s="180">
        <f t="shared" si="3"/>
        <v>85.52811615765772</v>
      </c>
      <c r="G37" s="46">
        <v>1403969</v>
      </c>
      <c r="H37" s="183">
        <v>20499</v>
      </c>
      <c r="I37" s="45">
        <f t="shared" si="4"/>
        <v>1.4600749731653619</v>
      </c>
      <c r="J37" s="183">
        <v>1383470</v>
      </c>
      <c r="K37" s="45">
        <f t="shared" si="5"/>
        <v>98.539925026834638</v>
      </c>
    </row>
    <row r="38" spans="1:11">
      <c r="A38" s="30" t="s">
        <v>10</v>
      </c>
      <c r="B38" s="31">
        <v>129194</v>
      </c>
      <c r="C38" s="183">
        <v>22369</v>
      </c>
      <c r="D38" s="180">
        <f t="shared" si="2"/>
        <v>17.31427156059879</v>
      </c>
      <c r="E38" s="46">
        <v>105743</v>
      </c>
      <c r="F38" s="180">
        <f t="shared" si="3"/>
        <v>81.848228245893779</v>
      </c>
      <c r="G38" s="46">
        <v>2784711</v>
      </c>
      <c r="H38" s="183">
        <v>52428</v>
      </c>
      <c r="I38" s="45">
        <f t="shared" si="4"/>
        <v>1.8827088340585432</v>
      </c>
      <c r="J38" s="183">
        <v>2732283</v>
      </c>
      <c r="K38" s="45">
        <f t="shared" si="5"/>
        <v>98.117291165941452</v>
      </c>
    </row>
    <row r="39" spans="1:11">
      <c r="A39" s="30" t="s">
        <v>11</v>
      </c>
      <c r="B39" s="31">
        <v>179879</v>
      </c>
      <c r="C39" s="183">
        <v>20612</v>
      </c>
      <c r="D39" s="180">
        <f t="shared" si="2"/>
        <v>11.45881398050912</v>
      </c>
      <c r="E39" s="46">
        <v>158239</v>
      </c>
      <c r="F39" s="180">
        <f t="shared" si="3"/>
        <v>87.969690736550675</v>
      </c>
      <c r="G39" s="46">
        <v>2746039</v>
      </c>
      <c r="H39" s="183">
        <v>84039</v>
      </c>
      <c r="I39" s="45">
        <f t="shared" si="4"/>
        <v>3.0603716844516775</v>
      </c>
      <c r="J39" s="183">
        <v>2661999</v>
      </c>
      <c r="K39" s="45">
        <f t="shared" si="5"/>
        <v>96.939591899459543</v>
      </c>
    </row>
    <row r="40" spans="1:11">
      <c r="A40" s="30" t="s">
        <v>12</v>
      </c>
      <c r="B40" s="31">
        <v>197164</v>
      </c>
      <c r="C40" s="183">
        <v>34523</v>
      </c>
      <c r="D40" s="180">
        <f t="shared" si="2"/>
        <v>17.509788805258566</v>
      </c>
      <c r="E40" s="46">
        <v>161561</v>
      </c>
      <c r="F40" s="180">
        <f t="shared" si="3"/>
        <v>81.942443853847564</v>
      </c>
      <c r="G40" s="46">
        <v>2320334</v>
      </c>
      <c r="H40" s="183">
        <v>106909</v>
      </c>
      <c r="I40" s="45">
        <f t="shared" si="4"/>
        <v>4.6074832330173159</v>
      </c>
      <c r="J40" s="183">
        <v>2213425</v>
      </c>
      <c r="K40" s="45">
        <f t="shared" si="5"/>
        <v>95.392516766982681</v>
      </c>
    </row>
    <row r="41" spans="1:11">
      <c r="A41" s="30" t="s">
        <v>13</v>
      </c>
      <c r="B41" s="31">
        <v>204690</v>
      </c>
      <c r="C41" s="183">
        <v>39679</v>
      </c>
      <c r="D41" s="180">
        <f t="shared" si="2"/>
        <v>19.38492354291856</v>
      </c>
      <c r="E41" s="46">
        <v>164011</v>
      </c>
      <c r="F41" s="180">
        <f t="shared" si="3"/>
        <v>80.126532805706191</v>
      </c>
      <c r="G41" s="46">
        <v>2095870</v>
      </c>
      <c r="H41" s="183">
        <v>148765</v>
      </c>
      <c r="I41" s="45">
        <f t="shared" si="4"/>
        <v>7.0980070328789475</v>
      </c>
      <c r="J41" s="183">
        <v>1947104</v>
      </c>
      <c r="K41" s="45">
        <f t="shared" si="5"/>
        <v>92.9019452542381</v>
      </c>
    </row>
    <row r="42" spans="1:11">
      <c r="A42" s="30" t="s">
        <v>14</v>
      </c>
      <c r="B42" s="31">
        <v>469744</v>
      </c>
      <c r="C42" s="183">
        <v>133981</v>
      </c>
      <c r="D42" s="180">
        <f t="shared" si="2"/>
        <v>28.522131203378862</v>
      </c>
      <c r="E42" s="46">
        <v>335763</v>
      </c>
      <c r="F42" s="180">
        <f t="shared" si="3"/>
        <v>71.477868796621138</v>
      </c>
      <c r="G42" s="46">
        <v>3178602</v>
      </c>
      <c r="H42" s="183">
        <v>424020</v>
      </c>
      <c r="I42" s="45">
        <f t="shared" si="4"/>
        <v>13.339826754025827</v>
      </c>
      <c r="J42" s="183">
        <v>2754583</v>
      </c>
      <c r="K42" s="45">
        <f t="shared" si="5"/>
        <v>86.660204706345752</v>
      </c>
    </row>
    <row r="43" spans="1:11">
      <c r="A43" s="30" t="s">
        <v>15</v>
      </c>
      <c r="B43" s="31">
        <v>367482</v>
      </c>
      <c r="C43" s="183">
        <v>155871</v>
      </c>
      <c r="D43" s="180">
        <f t="shared" si="2"/>
        <v>42.415955067186964</v>
      </c>
      <c r="E43" s="46">
        <v>210611</v>
      </c>
      <c r="F43" s="180">
        <f t="shared" si="3"/>
        <v>57.311922760842705</v>
      </c>
      <c r="G43" s="46">
        <v>2038193</v>
      </c>
      <c r="H43" s="183">
        <v>497188</v>
      </c>
      <c r="I43" s="45">
        <f t="shared" si="4"/>
        <v>24.393568224402696</v>
      </c>
      <c r="J43" s="183">
        <v>1541005</v>
      </c>
      <c r="K43" s="45">
        <f t="shared" si="5"/>
        <v>75.606431775597301</v>
      </c>
    </row>
    <row r="44" spans="1:11">
      <c r="A44" s="30" t="s">
        <v>16</v>
      </c>
      <c r="B44" s="52">
        <v>607939</v>
      </c>
      <c r="C44" s="185">
        <v>355385</v>
      </c>
      <c r="D44" s="180">
        <f t="shared" si="2"/>
        <v>58.457345227070476</v>
      </c>
      <c r="E44" s="44">
        <v>250817</v>
      </c>
      <c r="F44" s="180">
        <f t="shared" si="3"/>
        <v>41.256935317523634</v>
      </c>
      <c r="G44" s="46">
        <v>2534971</v>
      </c>
      <c r="H44" s="183">
        <v>1062074</v>
      </c>
      <c r="I44" s="45">
        <f t="shared" si="4"/>
        <v>41.896889550215761</v>
      </c>
      <c r="J44" s="183">
        <v>1472897</v>
      </c>
      <c r="K44" s="45">
        <f t="shared" si="5"/>
        <v>58.103110449784239</v>
      </c>
    </row>
    <row r="45" spans="1:11">
      <c r="A45" s="33" t="s">
        <v>17</v>
      </c>
      <c r="B45" s="52">
        <v>267216</v>
      </c>
      <c r="C45" s="185">
        <v>195744</v>
      </c>
      <c r="D45" s="180">
        <f t="shared" si="2"/>
        <v>73.253098616849286</v>
      </c>
      <c r="E45" s="44">
        <v>70472</v>
      </c>
      <c r="F45" s="180">
        <f t="shared" si="3"/>
        <v>26.372672295072153</v>
      </c>
      <c r="G45" s="46">
        <v>987238</v>
      </c>
      <c r="H45" s="183">
        <v>668357</v>
      </c>
      <c r="I45" s="45">
        <f t="shared" si="4"/>
        <v>67.699683359027915</v>
      </c>
      <c r="J45" s="183">
        <v>318881</v>
      </c>
      <c r="K45" s="45">
        <f t="shared" si="5"/>
        <v>32.300316640972085</v>
      </c>
    </row>
    <row r="46" spans="1:11">
      <c r="A46" s="33" t="s">
        <v>18</v>
      </c>
      <c r="B46" s="31">
        <v>225338</v>
      </c>
      <c r="C46" s="183">
        <v>196507</v>
      </c>
      <c r="D46" s="180">
        <f t="shared" si="2"/>
        <v>87.205442490835992</v>
      </c>
      <c r="E46" s="44">
        <v>28515</v>
      </c>
      <c r="F46" s="180" t="s">
        <v>213</v>
      </c>
      <c r="G46" s="46">
        <v>775135</v>
      </c>
      <c r="H46" s="183">
        <v>622014</v>
      </c>
      <c r="I46" s="45">
        <f t="shared" si="4"/>
        <v>80.245892650957572</v>
      </c>
      <c r="J46" s="183">
        <v>153120</v>
      </c>
      <c r="K46" s="45">
        <f t="shared" si="5"/>
        <v>19.753978339257031</v>
      </c>
    </row>
    <row r="47" spans="1:11">
      <c r="A47" s="33" t="s">
        <v>19</v>
      </c>
      <c r="B47" s="52">
        <v>47566</v>
      </c>
      <c r="C47" s="185">
        <v>41576</v>
      </c>
      <c r="D47" s="180">
        <f t="shared" si="2"/>
        <v>87.406971366101843</v>
      </c>
      <c r="E47" s="44">
        <v>5800</v>
      </c>
      <c r="F47" s="180">
        <f t="shared" ref="F47:F48" si="6">IF($B47=0, "n.a.", 100*E47/$B47)</f>
        <v>12.193583652188538</v>
      </c>
      <c r="G47" s="46">
        <v>137529</v>
      </c>
      <c r="H47" s="183">
        <v>127062</v>
      </c>
      <c r="I47" s="45">
        <f t="shared" si="4"/>
        <v>92.389241541783917</v>
      </c>
      <c r="J47" s="183">
        <v>10466</v>
      </c>
      <c r="K47" s="45">
        <f t="shared" si="5"/>
        <v>7.6100313388448981</v>
      </c>
    </row>
    <row r="48" spans="1:11">
      <c r="A48" s="33" t="s">
        <v>20</v>
      </c>
      <c r="B48" s="52">
        <v>9900</v>
      </c>
      <c r="C48" s="185">
        <v>8254</v>
      </c>
      <c r="D48" s="180">
        <f t="shared" si="2"/>
        <v>83.37373737373737</v>
      </c>
      <c r="E48" s="44">
        <v>1624</v>
      </c>
      <c r="F48" s="180">
        <f t="shared" si="6"/>
        <v>16.404040404040405</v>
      </c>
      <c r="G48" s="46">
        <v>20652</v>
      </c>
      <c r="H48" s="183">
        <v>18636</v>
      </c>
      <c r="I48" s="45">
        <f t="shared" si="4"/>
        <v>90.238233585124931</v>
      </c>
      <c r="J48" s="183">
        <v>2014</v>
      </c>
      <c r="K48" s="45">
        <f t="shared" si="5"/>
        <v>9.7520821227968231</v>
      </c>
    </row>
    <row r="49" spans="1:11">
      <c r="A49" s="33" t="s">
        <v>28</v>
      </c>
      <c r="B49" s="31">
        <v>3102</v>
      </c>
      <c r="C49" s="183">
        <v>2904</v>
      </c>
      <c r="D49" s="180">
        <f t="shared" si="2"/>
        <v>93.61702127659575</v>
      </c>
      <c r="E49" s="44">
        <v>196</v>
      </c>
      <c r="F49" s="180" t="s">
        <v>213</v>
      </c>
      <c r="G49" s="46">
        <v>4955</v>
      </c>
      <c r="H49" s="183">
        <v>4129</v>
      </c>
      <c r="I49" s="45">
        <f t="shared" si="4"/>
        <v>83.329969727547933</v>
      </c>
      <c r="J49" s="183">
        <v>826</v>
      </c>
      <c r="K49" s="45">
        <f t="shared" si="5"/>
        <v>16.67003027245207</v>
      </c>
    </row>
    <row r="50" spans="1:11">
      <c r="A50" s="33" t="s">
        <v>29</v>
      </c>
      <c r="B50" s="31">
        <v>1423</v>
      </c>
      <c r="C50" s="183">
        <v>1315</v>
      </c>
      <c r="D50" s="180">
        <f t="shared" si="2"/>
        <v>92.41040056219255</v>
      </c>
      <c r="E50" s="44">
        <v>108</v>
      </c>
      <c r="F50" s="180">
        <f t="shared" ref="F50:F52" si="7">IF($B50=0, "n.a.", 100*E50/$B50)</f>
        <v>7.5895994378074487</v>
      </c>
      <c r="G50" s="46">
        <v>1776</v>
      </c>
      <c r="H50" s="183">
        <v>1636</v>
      </c>
      <c r="I50" s="45">
        <f t="shared" si="4"/>
        <v>92.117117117117118</v>
      </c>
      <c r="J50" s="183">
        <v>140</v>
      </c>
      <c r="K50" s="45">
        <f t="shared" si="5"/>
        <v>7.8828828828828827</v>
      </c>
    </row>
    <row r="51" spans="1:11">
      <c r="A51" s="33" t="s">
        <v>30</v>
      </c>
      <c r="B51" s="31">
        <v>2741</v>
      </c>
      <c r="C51" s="183">
        <v>2544</v>
      </c>
      <c r="D51" s="180">
        <f t="shared" si="2"/>
        <v>92.812842028456771</v>
      </c>
      <c r="E51" s="44">
        <v>198</v>
      </c>
      <c r="F51" s="180">
        <f t="shared" si="7"/>
        <v>7.2236410069317767</v>
      </c>
      <c r="G51" s="46">
        <v>2697</v>
      </c>
      <c r="H51" s="183">
        <v>2372</v>
      </c>
      <c r="I51" s="45">
        <f t="shared" si="4"/>
        <v>87.949573600296631</v>
      </c>
      <c r="J51" s="183">
        <v>326</v>
      </c>
      <c r="K51" s="45">
        <f t="shared" si="5"/>
        <v>12.087504634779384</v>
      </c>
    </row>
    <row r="52" spans="1:11">
      <c r="A52" s="33" t="s">
        <v>31</v>
      </c>
      <c r="B52" s="31">
        <v>780</v>
      </c>
      <c r="C52" s="183">
        <v>755</v>
      </c>
      <c r="D52" s="180">
        <f t="shared" si="2"/>
        <v>96.794871794871796</v>
      </c>
      <c r="E52" s="46">
        <v>22</v>
      </c>
      <c r="F52" s="180">
        <f t="shared" si="7"/>
        <v>2.8205128205128207</v>
      </c>
      <c r="G52" s="46">
        <v>673</v>
      </c>
      <c r="H52" s="183">
        <v>628</v>
      </c>
      <c r="I52" s="45">
        <f t="shared" si="4"/>
        <v>93.31352154531946</v>
      </c>
      <c r="J52" s="183">
        <v>46</v>
      </c>
      <c r="K52" s="45">
        <f t="shared" si="5"/>
        <v>6.8350668647845465</v>
      </c>
    </row>
    <row r="53" spans="1:11" ht="13.5" thickBot="1">
      <c r="A53" s="38" t="s">
        <v>32</v>
      </c>
      <c r="B53" s="40">
        <v>704</v>
      </c>
      <c r="C53" s="41">
        <v>686</v>
      </c>
      <c r="D53" s="42">
        <f t="shared" si="2"/>
        <v>97.443181818181813</v>
      </c>
      <c r="E53" s="187">
        <v>18</v>
      </c>
      <c r="F53" s="42" t="s">
        <v>213</v>
      </c>
      <c r="G53" s="186">
        <v>370</v>
      </c>
      <c r="H53" s="41">
        <v>344</v>
      </c>
      <c r="I53" s="179">
        <f t="shared" si="4"/>
        <v>92.972972972972968</v>
      </c>
      <c r="J53" s="41">
        <v>26</v>
      </c>
      <c r="K53" s="179">
        <f t="shared" si="5"/>
        <v>7.0270270270270272</v>
      </c>
    </row>
    <row r="54" spans="1:11" ht="13.5" thickTop="1">
      <c r="A54" s="8"/>
      <c r="B54" s="13" t="s">
        <v>22</v>
      </c>
      <c r="C54" s="78"/>
      <c r="D54" s="78"/>
      <c r="E54" s="78"/>
      <c r="F54" s="80"/>
    </row>
    <row r="55" spans="1:11">
      <c r="A55" s="11" t="s">
        <v>1</v>
      </c>
      <c r="B55" s="12"/>
      <c r="C55" s="13" t="s">
        <v>25</v>
      </c>
      <c r="D55" s="13"/>
      <c r="E55" s="14" t="s">
        <v>2</v>
      </c>
      <c r="F55" s="80"/>
    </row>
    <row r="56" spans="1:11">
      <c r="A56" s="16" t="s">
        <v>3</v>
      </c>
      <c r="B56" s="12" t="s">
        <v>4</v>
      </c>
      <c r="C56" s="12" t="s">
        <v>4</v>
      </c>
      <c r="D56" s="12" t="s">
        <v>204</v>
      </c>
      <c r="E56" s="12" t="s">
        <v>4</v>
      </c>
      <c r="F56" s="189" t="s">
        <v>204</v>
      </c>
    </row>
    <row r="57" spans="1:11">
      <c r="A57" s="17"/>
      <c r="B57" s="170" t="s">
        <v>5</v>
      </c>
      <c r="C57" s="86" t="s">
        <v>5</v>
      </c>
      <c r="D57" s="87" t="s">
        <v>5</v>
      </c>
      <c r="E57" s="86" t="s">
        <v>5</v>
      </c>
      <c r="F57" s="88" t="s">
        <v>5</v>
      </c>
    </row>
    <row r="58" spans="1:11">
      <c r="A58" s="22"/>
      <c r="B58" s="25"/>
      <c r="C58" s="90"/>
      <c r="D58" s="25"/>
      <c r="E58" s="25"/>
      <c r="F58" s="89"/>
    </row>
    <row r="59" spans="1:11">
      <c r="A59" s="27" t="s">
        <v>6</v>
      </c>
      <c r="B59" s="181">
        <v>71410690</v>
      </c>
      <c r="C59" s="182">
        <v>14945369</v>
      </c>
      <c r="D59" s="178">
        <v>20.928755904753196</v>
      </c>
      <c r="E59" s="181">
        <v>55197334</v>
      </c>
      <c r="F59" s="190">
        <v>77.295617784956292</v>
      </c>
    </row>
    <row r="60" spans="1:11">
      <c r="A60" s="30" t="s">
        <v>7</v>
      </c>
      <c r="B60" s="183">
        <v>1266987</v>
      </c>
      <c r="C60" s="46">
        <v>0</v>
      </c>
      <c r="D60" s="180">
        <v>0</v>
      </c>
      <c r="E60" s="183">
        <v>0</v>
      </c>
      <c r="F60" s="191">
        <v>0</v>
      </c>
    </row>
    <row r="61" spans="1:11">
      <c r="A61" s="30" t="s">
        <v>8</v>
      </c>
      <c r="B61" s="183">
        <v>8551091</v>
      </c>
      <c r="C61" s="46">
        <v>209425</v>
      </c>
      <c r="D61" s="180">
        <v>2.4491026934457838</v>
      </c>
      <c r="E61" s="183">
        <v>8341665</v>
      </c>
      <c r="F61" s="191">
        <v>97.550885612140021</v>
      </c>
    </row>
    <row r="62" spans="1:11">
      <c r="A62" s="30" t="s">
        <v>9</v>
      </c>
      <c r="B62" s="183">
        <v>8433704</v>
      </c>
      <c r="C62" s="46">
        <v>290786</v>
      </c>
      <c r="D62" s="180">
        <v>3.4479037917384816</v>
      </c>
      <c r="E62" s="183">
        <v>8141919</v>
      </c>
      <c r="F62" s="191">
        <v>96.540250879091801</v>
      </c>
    </row>
    <row r="63" spans="1:11">
      <c r="A63" s="30" t="s">
        <v>10</v>
      </c>
      <c r="B63" s="183">
        <v>7569677</v>
      </c>
      <c r="C63" s="46">
        <v>468439</v>
      </c>
      <c r="D63" s="180">
        <v>6.1883618019632802</v>
      </c>
      <c r="E63" s="183">
        <v>7101239</v>
      </c>
      <c r="F63" s="191">
        <v>93.811651408640031</v>
      </c>
    </row>
    <row r="64" spans="1:11">
      <c r="A64" s="30" t="s">
        <v>11</v>
      </c>
      <c r="B64" s="183">
        <v>6320919</v>
      </c>
      <c r="C64" s="46">
        <v>540512</v>
      </c>
      <c r="D64" s="180">
        <v>8.5511616269722808</v>
      </c>
      <c r="E64" s="183">
        <v>5780407</v>
      </c>
      <c r="F64" s="191">
        <v>91.448838373027726</v>
      </c>
    </row>
    <row r="65" spans="1:11">
      <c r="A65" s="30" t="s">
        <v>12</v>
      </c>
      <c r="B65" s="183">
        <v>5545676</v>
      </c>
      <c r="C65" s="46">
        <v>646765</v>
      </c>
      <c r="D65" s="180">
        <v>11.662509674203831</v>
      </c>
      <c r="E65" s="183">
        <v>4898911</v>
      </c>
      <c r="F65" s="191">
        <v>88.337490325796168</v>
      </c>
    </row>
    <row r="66" spans="1:11">
      <c r="A66" s="30" t="s">
        <v>13</v>
      </c>
      <c r="B66" s="183">
        <v>4784356</v>
      </c>
      <c r="C66" s="46">
        <v>623786</v>
      </c>
      <c r="D66" s="180">
        <v>13.038034795069597</v>
      </c>
      <c r="E66" s="183">
        <v>4160570</v>
      </c>
      <c r="F66" s="191">
        <v>86.961965204930408</v>
      </c>
    </row>
    <row r="67" spans="1:11">
      <c r="A67" s="30" t="s">
        <v>14</v>
      </c>
      <c r="B67" s="183">
        <v>7831927</v>
      </c>
      <c r="C67" s="46">
        <v>1483027</v>
      </c>
      <c r="D67" s="180">
        <v>18.935659129611398</v>
      </c>
      <c r="E67" s="183">
        <v>6348900</v>
      </c>
      <c r="F67" s="191">
        <v>81.064340870388605</v>
      </c>
    </row>
    <row r="68" spans="1:11">
      <c r="A68" s="30" t="s">
        <v>15</v>
      </c>
      <c r="B68" s="183">
        <v>5719244</v>
      </c>
      <c r="C68" s="46">
        <v>1635362</v>
      </c>
      <c r="D68" s="180">
        <v>28.594023965405217</v>
      </c>
      <c r="E68" s="183">
        <v>4083882</v>
      </c>
      <c r="F68" s="191">
        <v>71.405976034594786</v>
      </c>
    </row>
    <row r="69" spans="1:11">
      <c r="A69" s="30" t="s">
        <v>16</v>
      </c>
      <c r="B69" s="183">
        <v>8321709</v>
      </c>
      <c r="C69" s="46">
        <v>3672142</v>
      </c>
      <c r="D69" s="180">
        <v>44.127257994722001</v>
      </c>
      <c r="E69" s="183">
        <v>4649567</v>
      </c>
      <c r="F69" s="191">
        <v>55.872742005277999</v>
      </c>
    </row>
    <row r="70" spans="1:11">
      <c r="A70" s="33" t="s">
        <v>17</v>
      </c>
      <c r="B70" s="183">
        <v>3363617</v>
      </c>
      <c r="C70" s="46">
        <v>2220641</v>
      </c>
      <c r="D70" s="180">
        <v>66.019436814595721</v>
      </c>
      <c r="E70" s="183">
        <v>1142976</v>
      </c>
      <c r="F70" s="191">
        <v>33.980563185404286</v>
      </c>
    </row>
    <row r="71" spans="1:11">
      <c r="A71" s="33" t="s">
        <v>18</v>
      </c>
      <c r="B71" s="183">
        <v>2929444</v>
      </c>
      <c r="C71" s="46">
        <v>2450544</v>
      </c>
      <c r="D71" s="180">
        <v>83.652187923715218</v>
      </c>
      <c r="E71" s="183">
        <v>478901</v>
      </c>
      <c r="F71" s="191">
        <v>16.347846212455334</v>
      </c>
    </row>
    <row r="72" spans="1:11">
      <c r="A72" s="33" t="s">
        <v>19</v>
      </c>
      <c r="B72" s="183">
        <v>630663</v>
      </c>
      <c r="C72" s="46">
        <v>577019</v>
      </c>
      <c r="D72" s="180">
        <v>91.494030884957581</v>
      </c>
      <c r="E72" s="183">
        <v>53645</v>
      </c>
      <c r="F72" s="191">
        <v>8.5061276783321684</v>
      </c>
    </row>
    <row r="73" spans="1:11">
      <c r="A73" s="33" t="s">
        <v>20</v>
      </c>
      <c r="B73" s="183">
        <v>93689</v>
      </c>
      <c r="C73" s="46">
        <v>83691</v>
      </c>
      <c r="D73" s="180">
        <v>89.328523092358765</v>
      </c>
      <c r="E73" s="183">
        <v>9997</v>
      </c>
      <c r="F73" s="191">
        <v>10.670409546478242</v>
      </c>
    </row>
    <row r="74" spans="1:11">
      <c r="A74" s="33" t="s">
        <v>28</v>
      </c>
      <c r="B74" s="183">
        <v>20363</v>
      </c>
      <c r="C74" s="46">
        <v>17948</v>
      </c>
      <c r="D74" s="180">
        <v>88.140254382949465</v>
      </c>
      <c r="E74" s="183">
        <v>2415</v>
      </c>
      <c r="F74" s="191">
        <v>11.859745617050534</v>
      </c>
    </row>
    <row r="75" spans="1:11">
      <c r="A75" s="33" t="s">
        <v>29</v>
      </c>
      <c r="B75" s="183">
        <v>8783</v>
      </c>
      <c r="C75" s="46">
        <v>7858</v>
      </c>
      <c r="D75" s="180">
        <v>89.468291016736885</v>
      </c>
      <c r="E75" s="183">
        <v>925</v>
      </c>
      <c r="F75" s="191">
        <v>10.531708983263123</v>
      </c>
    </row>
    <row r="76" spans="1:11">
      <c r="A76" s="33" t="s">
        <v>30</v>
      </c>
      <c r="B76" s="183">
        <v>13339</v>
      </c>
      <c r="C76" s="46">
        <v>12220</v>
      </c>
      <c r="D76" s="180">
        <v>91.611065297248672</v>
      </c>
      <c r="E76" s="183">
        <v>1119</v>
      </c>
      <c r="F76" s="191">
        <v>8.3889347027513299</v>
      </c>
    </row>
    <row r="77" spans="1:11">
      <c r="A77" s="33" t="s">
        <v>31</v>
      </c>
      <c r="B77" s="183">
        <v>3406</v>
      </c>
      <c r="C77" s="46">
        <v>3219</v>
      </c>
      <c r="D77" s="180">
        <v>94.509688784497939</v>
      </c>
      <c r="E77" s="183">
        <v>187</v>
      </c>
      <c r="F77" s="191">
        <v>5.4903112155020555</v>
      </c>
    </row>
    <row r="78" spans="1:11">
      <c r="A78" s="38" t="s">
        <v>32</v>
      </c>
      <c r="B78" s="41">
        <v>2094</v>
      </c>
      <c r="C78" s="186">
        <v>1985</v>
      </c>
      <c r="D78" s="42">
        <v>94.794651384909258</v>
      </c>
      <c r="E78" s="41">
        <v>109</v>
      </c>
      <c r="F78" s="192">
        <v>5.2053486150907355</v>
      </c>
    </row>
    <row r="79" spans="1:11">
      <c r="A79" s="33" t="s">
        <v>215</v>
      </c>
      <c r="B79" s="44"/>
      <c r="C79" s="44"/>
      <c r="D79" s="45"/>
      <c r="E79" s="46"/>
      <c r="F79" s="45"/>
      <c r="G79" s="46"/>
      <c r="H79" s="46"/>
      <c r="I79" s="45"/>
      <c r="J79" s="46"/>
      <c r="K79" s="45"/>
    </row>
    <row r="80" spans="1:11">
      <c r="A80" s="47" t="s">
        <v>23</v>
      </c>
      <c r="B80" s="48"/>
      <c r="C80" s="48"/>
      <c r="D80" s="48"/>
      <c r="E80" s="48"/>
      <c r="F80" s="49"/>
      <c r="G80" s="50"/>
      <c r="H80" s="50"/>
      <c r="I80" s="50"/>
      <c r="J80" s="50"/>
      <c r="K80" s="50"/>
    </row>
    <row r="81" spans="1:11">
      <c r="A81" s="47" t="s">
        <v>47</v>
      </c>
      <c r="B81" s="48"/>
      <c r="C81" s="48"/>
      <c r="D81" s="48"/>
      <c r="E81" s="48"/>
      <c r="F81" s="49"/>
      <c r="G81" s="50"/>
      <c r="H81" s="50"/>
      <c r="I81" s="50"/>
      <c r="J81" s="50"/>
      <c r="K81" s="50"/>
    </row>
    <row r="82" spans="1:11">
      <c r="A82" s="51" t="s">
        <v>35</v>
      </c>
      <c r="B82" s="48"/>
      <c r="C82" s="48"/>
      <c r="D82" s="48"/>
      <c r="E82" s="48"/>
      <c r="F82" s="49"/>
      <c r="G82" s="50"/>
      <c r="H82" s="50"/>
      <c r="I82" s="50"/>
      <c r="J82" s="50"/>
      <c r="K82" s="50"/>
    </row>
    <row r="83" spans="1:11">
      <c r="A83" s="50" t="s">
        <v>281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</row>
    <row r="84" spans="1:11" ht="15">
      <c r="A84" s="188" t="s">
        <v>282</v>
      </c>
    </row>
    <row r="85" spans="1:11">
      <c r="A85" s="2" t="s">
        <v>283</v>
      </c>
    </row>
  </sheetData>
  <hyperlinks>
    <hyperlink ref="A84" r:id="rId1" xr:uid="{00000000-0004-0000-0200-000000000000}"/>
  </hyperlinks>
  <printOptions horizontalCentered="1"/>
  <pageMargins left="0.1" right="0.1" top="0.1" bottom="0.1" header="0.1" footer="0.1"/>
  <pageSetup scale="7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83"/>
  <sheetViews>
    <sheetView showGridLines="0" zoomScaleNormal="100" workbookViewId="0">
      <selection activeCell="O20" sqref="O20"/>
    </sheetView>
  </sheetViews>
  <sheetFormatPr defaultRowHeight="12.75"/>
  <cols>
    <col min="1" max="1" width="28.7109375" style="2" customWidth="1"/>
    <col min="2" max="11" width="11.7109375" style="2" customWidth="1"/>
    <col min="12" max="16384" width="9.140625" style="2"/>
  </cols>
  <sheetData>
    <row r="1" spans="1:15">
      <c r="A1" s="1">
        <v>42860</v>
      </c>
    </row>
    <row r="2" spans="1:15">
      <c r="A2" s="3" t="s">
        <v>279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5" ht="13.5" thickBot="1">
      <c r="A3" s="6"/>
      <c r="B3" s="7"/>
      <c r="C3" s="7"/>
      <c r="D3" s="7"/>
      <c r="E3" s="7"/>
      <c r="F3" s="6"/>
    </row>
    <row r="4" spans="1:15" ht="13.5" thickTop="1">
      <c r="A4" s="8"/>
      <c r="B4" s="9" t="s">
        <v>0</v>
      </c>
      <c r="C4" s="10"/>
      <c r="D4" s="10"/>
      <c r="E4" s="10"/>
      <c r="F4" s="10"/>
      <c r="G4" s="9" t="s">
        <v>21</v>
      </c>
      <c r="H4" s="10"/>
      <c r="I4" s="10"/>
      <c r="J4" s="10"/>
      <c r="K4" s="10"/>
    </row>
    <row r="5" spans="1:15">
      <c r="A5" s="11" t="s">
        <v>1</v>
      </c>
      <c r="B5" s="12"/>
      <c r="C5" s="13" t="s">
        <v>25</v>
      </c>
      <c r="D5" s="13"/>
      <c r="E5" s="14" t="s">
        <v>2</v>
      </c>
      <c r="F5" s="15"/>
      <c r="G5" s="12"/>
      <c r="H5" s="13" t="s">
        <v>25</v>
      </c>
      <c r="I5" s="13"/>
      <c r="J5" s="14" t="s">
        <v>2</v>
      </c>
      <c r="K5" s="15"/>
    </row>
    <row r="6" spans="1:15">
      <c r="A6" s="16" t="s">
        <v>3</v>
      </c>
      <c r="B6" s="12" t="s">
        <v>4</v>
      </c>
      <c r="C6" s="12" t="s">
        <v>4</v>
      </c>
      <c r="D6" s="12" t="s">
        <v>204</v>
      </c>
      <c r="E6" s="12" t="s">
        <v>4</v>
      </c>
      <c r="F6" s="12" t="s">
        <v>204</v>
      </c>
      <c r="G6" s="12" t="s">
        <v>4</v>
      </c>
      <c r="H6" s="12" t="s">
        <v>4</v>
      </c>
      <c r="I6" s="12" t="s">
        <v>204</v>
      </c>
      <c r="J6" s="12" t="s">
        <v>4</v>
      </c>
      <c r="K6" s="12" t="s">
        <v>204</v>
      </c>
    </row>
    <row r="7" spans="1:15">
      <c r="A7" s="17"/>
      <c r="B7" s="170" t="s">
        <v>5</v>
      </c>
      <c r="C7" s="86" t="s">
        <v>5</v>
      </c>
      <c r="D7" s="87" t="s">
        <v>5</v>
      </c>
      <c r="E7" s="86" t="s">
        <v>5</v>
      </c>
      <c r="F7" s="87" t="s">
        <v>5</v>
      </c>
      <c r="G7" s="170" t="s">
        <v>5</v>
      </c>
      <c r="H7" s="86" t="s">
        <v>5</v>
      </c>
      <c r="I7" s="87" t="s">
        <v>5</v>
      </c>
      <c r="J7" s="86" t="s">
        <v>5</v>
      </c>
      <c r="K7" s="87" t="s">
        <v>5</v>
      </c>
      <c r="O7" s="21"/>
    </row>
    <row r="8" spans="1:15">
      <c r="A8" s="22"/>
      <c r="B8" s="175"/>
      <c r="C8" s="23"/>
      <c r="D8" s="173"/>
      <c r="E8" s="23"/>
      <c r="F8" s="173"/>
      <c r="G8" s="25"/>
      <c r="H8" s="90"/>
      <c r="I8" s="25"/>
      <c r="J8" s="25"/>
      <c r="K8" s="90"/>
      <c r="O8" s="21"/>
    </row>
    <row r="9" spans="1:15">
      <c r="A9" s="27" t="s">
        <v>6</v>
      </c>
      <c r="B9" s="28">
        <v>148606578</v>
      </c>
      <c r="C9" s="181">
        <v>43965083</v>
      </c>
      <c r="D9" s="171">
        <f>IF($B9=0, "n.a.", 100*C9/$B9)</f>
        <v>29.58488351706746</v>
      </c>
      <c r="E9" s="181">
        <v>102594719</v>
      </c>
      <c r="F9" s="171">
        <f>IF($B9=0, "n.a.", 100*E9/$B9)</f>
        <v>69.037804638769089</v>
      </c>
      <c r="G9" s="181">
        <v>53924864</v>
      </c>
      <c r="H9" s="182">
        <v>24751035</v>
      </c>
      <c r="I9" s="178">
        <f>IF($G9=0, "n.a.", 100*H9/$G9)</f>
        <v>45.899114367724692</v>
      </c>
      <c r="J9" s="181">
        <v>28555497</v>
      </c>
      <c r="K9" s="171">
        <f>IF($G9=0, "n.a.", 100*J9/$G9)</f>
        <v>52.954230909140541</v>
      </c>
      <c r="O9" s="21"/>
    </row>
    <row r="10" spans="1:15">
      <c r="A10" s="30" t="s">
        <v>7</v>
      </c>
      <c r="B10" s="31">
        <v>2034138</v>
      </c>
      <c r="C10" s="183">
        <v>0</v>
      </c>
      <c r="D10" s="45">
        <f t="shared" ref="D10:F28" si="0">IF($B10=0, "n.a.", 100*C10/$B10)</f>
        <v>0</v>
      </c>
      <c r="E10" s="183">
        <v>0</v>
      </c>
      <c r="F10" s="45">
        <f t="shared" si="0"/>
        <v>0</v>
      </c>
      <c r="G10" s="183">
        <v>617311</v>
      </c>
      <c r="H10" s="46">
        <v>0</v>
      </c>
      <c r="I10" s="180">
        <f t="shared" ref="I10:K28" si="1">IF($G10=0, "n.a.", 100*H10/$G10)</f>
        <v>0</v>
      </c>
      <c r="J10" s="183">
        <v>0</v>
      </c>
      <c r="K10" s="45">
        <f t="shared" si="1"/>
        <v>0</v>
      </c>
      <c r="O10" s="21"/>
    </row>
    <row r="11" spans="1:15">
      <c r="A11" s="30" t="s">
        <v>8</v>
      </c>
      <c r="B11" s="31">
        <v>10262509</v>
      </c>
      <c r="C11" s="183">
        <v>324524</v>
      </c>
      <c r="D11" s="45">
        <f t="shared" si="0"/>
        <v>3.1622286518823031</v>
      </c>
      <c r="E11" s="183">
        <v>9935971</v>
      </c>
      <c r="F11" s="45">
        <f t="shared" si="0"/>
        <v>96.81814651758161</v>
      </c>
      <c r="G11" s="183">
        <v>690315</v>
      </c>
      <c r="H11" s="46">
        <v>62660</v>
      </c>
      <c r="I11" s="180">
        <f t="shared" si="1"/>
        <v>9.0770155653578435</v>
      </c>
      <c r="J11" s="183">
        <v>626635</v>
      </c>
      <c r="K11" s="45">
        <f t="shared" si="1"/>
        <v>90.775225802713251</v>
      </c>
      <c r="O11" s="21"/>
    </row>
    <row r="12" spans="1:15">
      <c r="A12" s="30" t="s">
        <v>9</v>
      </c>
      <c r="B12" s="31">
        <v>11790191</v>
      </c>
      <c r="C12" s="183">
        <v>396337</v>
      </c>
      <c r="D12" s="45">
        <f t="shared" si="0"/>
        <v>3.3615825222848383</v>
      </c>
      <c r="E12" s="183">
        <v>11389838</v>
      </c>
      <c r="F12" s="45">
        <f t="shared" si="0"/>
        <v>96.604355264473668</v>
      </c>
      <c r="G12" s="183">
        <v>1052754</v>
      </c>
      <c r="H12" s="46">
        <v>92659</v>
      </c>
      <c r="I12" s="180">
        <f t="shared" si="1"/>
        <v>8.8015813760859611</v>
      </c>
      <c r="J12" s="183">
        <v>960094</v>
      </c>
      <c r="K12" s="45">
        <f t="shared" si="1"/>
        <v>91.198323634961255</v>
      </c>
      <c r="O12" s="21"/>
    </row>
    <row r="13" spans="1:15">
      <c r="A13" s="30" t="s">
        <v>10</v>
      </c>
      <c r="B13" s="31">
        <v>12289794</v>
      </c>
      <c r="C13" s="183">
        <v>612938</v>
      </c>
      <c r="D13" s="45">
        <f t="shared" si="0"/>
        <v>4.9873740764084413</v>
      </c>
      <c r="E13" s="183">
        <v>11676856</v>
      </c>
      <c r="F13" s="45">
        <f t="shared" si="0"/>
        <v>95.012625923591557</v>
      </c>
      <c r="G13" s="183">
        <v>1453898</v>
      </c>
      <c r="H13" s="46">
        <v>95652</v>
      </c>
      <c r="I13" s="180">
        <f t="shared" si="1"/>
        <v>6.5790034789235561</v>
      </c>
      <c r="J13" s="183">
        <v>1358247</v>
      </c>
      <c r="K13" s="45">
        <f t="shared" si="1"/>
        <v>93.421065301692423</v>
      </c>
      <c r="O13" s="21"/>
    </row>
    <row r="14" spans="1:15">
      <c r="A14" s="30" t="s">
        <v>11</v>
      </c>
      <c r="B14" s="31">
        <v>11331450</v>
      </c>
      <c r="C14" s="183">
        <v>831567</v>
      </c>
      <c r="D14" s="45">
        <f t="shared" si="0"/>
        <v>7.3385753809088863</v>
      </c>
      <c r="E14" s="183">
        <v>10499883</v>
      </c>
      <c r="F14" s="45">
        <f t="shared" si="0"/>
        <v>92.661424619091108</v>
      </c>
      <c r="G14" s="183">
        <v>1786328</v>
      </c>
      <c r="H14" s="46">
        <v>186235</v>
      </c>
      <c r="I14" s="180">
        <f t="shared" si="1"/>
        <v>10.425576937718045</v>
      </c>
      <c r="J14" s="183">
        <v>1600094</v>
      </c>
      <c r="K14" s="45">
        <f t="shared" si="1"/>
        <v>89.574479043042487</v>
      </c>
      <c r="O14" s="21"/>
    </row>
    <row r="15" spans="1:15">
      <c r="A15" s="30" t="s">
        <v>12</v>
      </c>
      <c r="B15" s="31">
        <v>10061750</v>
      </c>
      <c r="C15" s="183">
        <v>934634</v>
      </c>
      <c r="D15" s="45">
        <f t="shared" si="0"/>
        <v>9.2889805451337981</v>
      </c>
      <c r="E15" s="183">
        <v>9127116</v>
      </c>
      <c r="F15" s="45">
        <f t="shared" si="0"/>
        <v>90.711019454866204</v>
      </c>
      <c r="G15" s="183">
        <v>1956301</v>
      </c>
      <c r="H15" s="46">
        <v>181569</v>
      </c>
      <c r="I15" s="180">
        <f t="shared" si="1"/>
        <v>9.2812404635074053</v>
      </c>
      <c r="J15" s="183">
        <v>1774732</v>
      </c>
      <c r="K15" s="45">
        <f t="shared" si="1"/>
        <v>90.718759536492598</v>
      </c>
      <c r="O15" s="21"/>
    </row>
    <row r="16" spans="1:15">
      <c r="A16" s="30" t="s">
        <v>13</v>
      </c>
      <c r="B16" s="31">
        <v>8818876</v>
      </c>
      <c r="C16" s="183">
        <v>1157769</v>
      </c>
      <c r="D16" s="45">
        <f t="shared" si="0"/>
        <v>13.128305693378612</v>
      </c>
      <c r="E16" s="183">
        <v>7660108</v>
      </c>
      <c r="F16" s="45">
        <f t="shared" si="0"/>
        <v>86.860366332398826</v>
      </c>
      <c r="G16" s="183">
        <v>1872635</v>
      </c>
      <c r="H16" s="46">
        <v>264204</v>
      </c>
      <c r="I16" s="180">
        <f t="shared" si="1"/>
        <v>14.108675743003841</v>
      </c>
      <c r="J16" s="183">
        <v>1608431</v>
      </c>
      <c r="K16" s="45">
        <f t="shared" si="1"/>
        <v>85.891324256996157</v>
      </c>
      <c r="O16" s="21"/>
    </row>
    <row r="17" spans="1:15">
      <c r="A17" s="30" t="s">
        <v>14</v>
      </c>
      <c r="B17" s="31">
        <v>14599675</v>
      </c>
      <c r="C17" s="183">
        <v>2637413</v>
      </c>
      <c r="D17" s="45">
        <f t="shared" si="0"/>
        <v>18.064874731800536</v>
      </c>
      <c r="E17" s="183">
        <v>11961272</v>
      </c>
      <c r="F17" s="45">
        <f t="shared" si="0"/>
        <v>81.928344295335336</v>
      </c>
      <c r="G17" s="183">
        <v>3800596</v>
      </c>
      <c r="H17" s="46">
        <v>609809</v>
      </c>
      <c r="I17" s="180">
        <f t="shared" si="1"/>
        <v>16.045088717664282</v>
      </c>
      <c r="J17" s="183">
        <v>3190787</v>
      </c>
      <c r="K17" s="45">
        <f t="shared" si="1"/>
        <v>83.954911282335715</v>
      </c>
      <c r="O17" s="21"/>
    </row>
    <row r="18" spans="1:15">
      <c r="A18" s="30" t="s">
        <v>15</v>
      </c>
      <c r="B18" s="31">
        <v>11472714</v>
      </c>
      <c r="C18" s="183">
        <v>3071359</v>
      </c>
      <c r="D18" s="45">
        <f t="shared" si="0"/>
        <v>26.770988974361256</v>
      </c>
      <c r="E18" s="183">
        <v>8399333</v>
      </c>
      <c r="F18" s="45">
        <f t="shared" si="0"/>
        <v>73.211386599543928</v>
      </c>
      <c r="G18" s="183">
        <v>3692686</v>
      </c>
      <c r="H18" s="46">
        <v>740405</v>
      </c>
      <c r="I18" s="180">
        <f t="shared" si="1"/>
        <v>20.050581067548119</v>
      </c>
      <c r="J18" s="183">
        <v>2952282</v>
      </c>
      <c r="K18" s="45">
        <f t="shared" si="1"/>
        <v>79.949446013010586</v>
      </c>
      <c r="O18" s="21"/>
    </row>
    <row r="19" spans="1:15">
      <c r="A19" s="30" t="s">
        <v>16</v>
      </c>
      <c r="B19" s="31">
        <v>19394648</v>
      </c>
      <c r="C19" s="183">
        <v>7580873</v>
      </c>
      <c r="D19" s="45">
        <f t="shared" si="0"/>
        <v>39.087448248609618</v>
      </c>
      <c r="E19" s="183">
        <v>11812790</v>
      </c>
      <c r="F19" s="45">
        <f t="shared" si="0"/>
        <v>60.907473030704139</v>
      </c>
      <c r="G19" s="183">
        <v>9054829</v>
      </c>
      <c r="H19" s="46">
        <v>2730639</v>
      </c>
      <c r="I19" s="180">
        <f t="shared" si="1"/>
        <v>30.156715273143202</v>
      </c>
      <c r="J19" s="183">
        <v>6324190</v>
      </c>
      <c r="K19" s="45">
        <f t="shared" si="1"/>
        <v>69.843284726856794</v>
      </c>
      <c r="O19" s="21"/>
    </row>
    <row r="20" spans="1:15">
      <c r="A20" s="33" t="s">
        <v>17</v>
      </c>
      <c r="B20" s="31">
        <v>12825769</v>
      </c>
      <c r="C20" s="183">
        <v>7179544</v>
      </c>
      <c r="D20" s="45">
        <f t="shared" si="0"/>
        <v>55.977493435286412</v>
      </c>
      <c r="E20" s="183">
        <v>5646225</v>
      </c>
      <c r="F20" s="45">
        <f t="shared" si="0"/>
        <v>44.022506564713588</v>
      </c>
      <c r="G20" s="183">
        <v>8581461</v>
      </c>
      <c r="H20" s="46">
        <v>4252974</v>
      </c>
      <c r="I20" s="180">
        <f t="shared" si="1"/>
        <v>49.560022471697998</v>
      </c>
      <c r="J20" s="183">
        <v>4328487</v>
      </c>
      <c r="K20" s="45">
        <f t="shared" si="1"/>
        <v>50.439977528302002</v>
      </c>
      <c r="O20" s="21"/>
    </row>
    <row r="21" spans="1:15">
      <c r="A21" s="33" t="s">
        <v>18</v>
      </c>
      <c r="B21" s="31">
        <v>17501251</v>
      </c>
      <c r="C21" s="183">
        <v>13455839</v>
      </c>
      <c r="D21" s="45">
        <f t="shared" si="0"/>
        <v>76.885012391399911</v>
      </c>
      <c r="E21" s="183">
        <v>4044412</v>
      </c>
      <c r="F21" s="45">
        <f t="shared" si="0"/>
        <v>23.109273731346406</v>
      </c>
      <c r="G21" s="183">
        <v>14048334</v>
      </c>
      <c r="H21" s="46">
        <v>10566524</v>
      </c>
      <c r="I21" s="180">
        <f t="shared" si="1"/>
        <v>75.215495303571231</v>
      </c>
      <c r="J21" s="183">
        <v>3481809</v>
      </c>
      <c r="K21" s="45">
        <f t="shared" si="1"/>
        <v>24.78449757814699</v>
      </c>
      <c r="O21" s="21"/>
    </row>
    <row r="22" spans="1:15">
      <c r="A22" s="33" t="s">
        <v>19</v>
      </c>
      <c r="B22" s="31">
        <v>4978534</v>
      </c>
      <c r="C22" s="183">
        <v>4639462</v>
      </c>
      <c r="D22" s="45">
        <f t="shared" si="0"/>
        <v>93.189320390299628</v>
      </c>
      <c r="E22" s="183">
        <v>338464</v>
      </c>
      <c r="F22" s="45">
        <f t="shared" si="0"/>
        <v>6.7984671792941453</v>
      </c>
      <c r="G22" s="183">
        <v>4257848</v>
      </c>
      <c r="H22" s="46">
        <v>3986926</v>
      </c>
      <c r="I22" s="180">
        <f t="shared" si="1"/>
        <v>93.637114335692587</v>
      </c>
      <c r="J22" s="183">
        <v>270922</v>
      </c>
      <c r="K22" s="45">
        <f t="shared" si="1"/>
        <v>6.3628856643074156</v>
      </c>
      <c r="O22" s="21"/>
    </row>
    <row r="23" spans="1:15">
      <c r="A23" s="33" t="s">
        <v>20</v>
      </c>
      <c r="B23" s="31">
        <v>834981</v>
      </c>
      <c r="C23" s="183">
        <v>770130</v>
      </c>
      <c r="D23" s="45">
        <f t="shared" si="0"/>
        <v>92.233236444901138</v>
      </c>
      <c r="E23" s="183">
        <v>64851</v>
      </c>
      <c r="F23" s="45">
        <f t="shared" si="0"/>
        <v>7.7667635550988585</v>
      </c>
      <c r="G23" s="183">
        <v>716306</v>
      </c>
      <c r="H23" s="46">
        <v>667831</v>
      </c>
      <c r="I23" s="180">
        <f t="shared" si="1"/>
        <v>93.232640798764777</v>
      </c>
      <c r="J23" s="183">
        <v>48475</v>
      </c>
      <c r="K23" s="45">
        <f t="shared" si="1"/>
        <v>6.7673592012352266</v>
      </c>
      <c r="O23" s="21"/>
    </row>
    <row r="24" spans="1:15">
      <c r="A24" s="33" t="s">
        <v>28</v>
      </c>
      <c r="B24" s="31">
        <v>180446</v>
      </c>
      <c r="C24" s="183">
        <v>162973</v>
      </c>
      <c r="D24" s="45">
        <f t="shared" si="0"/>
        <v>90.316770668233161</v>
      </c>
      <c r="E24" s="183">
        <v>17473</v>
      </c>
      <c r="F24" s="45">
        <f t="shared" si="0"/>
        <v>9.6832293317668441</v>
      </c>
      <c r="G24" s="183">
        <v>153659</v>
      </c>
      <c r="H24" s="46">
        <v>139767</v>
      </c>
      <c r="I24" s="180">
        <f t="shared" si="1"/>
        <v>90.959201869073723</v>
      </c>
      <c r="J24" s="183">
        <v>13893</v>
      </c>
      <c r="K24" s="45">
        <f t="shared" si="1"/>
        <v>9.0414489226143608</v>
      </c>
      <c r="O24" s="21"/>
    </row>
    <row r="25" spans="1:15">
      <c r="A25" s="33" t="s">
        <v>29</v>
      </c>
      <c r="B25" s="31">
        <v>77065</v>
      </c>
      <c r="C25" s="183">
        <v>69305</v>
      </c>
      <c r="D25" s="45">
        <f t="shared" si="0"/>
        <v>89.93057808343606</v>
      </c>
      <c r="E25" s="183">
        <v>7760</v>
      </c>
      <c r="F25" s="45">
        <f t="shared" si="0"/>
        <v>10.06942191656394</v>
      </c>
      <c r="G25" s="183">
        <v>64333</v>
      </c>
      <c r="H25" s="46">
        <v>57927</v>
      </c>
      <c r="I25" s="180">
        <f t="shared" si="1"/>
        <v>90.042435453033434</v>
      </c>
      <c r="J25" s="183">
        <v>6406</v>
      </c>
      <c r="K25" s="45">
        <f t="shared" si="1"/>
        <v>9.9575645469665641</v>
      </c>
      <c r="O25" s="21"/>
    </row>
    <row r="26" spans="1:15">
      <c r="A26" s="33" t="s">
        <v>30</v>
      </c>
      <c r="B26" s="31">
        <v>109475</v>
      </c>
      <c r="C26" s="183">
        <v>99160</v>
      </c>
      <c r="D26" s="45">
        <f t="shared" si="0"/>
        <v>90.57775747887645</v>
      </c>
      <c r="E26" s="183">
        <v>10315</v>
      </c>
      <c r="F26" s="45">
        <f t="shared" si="0"/>
        <v>9.422242521123545</v>
      </c>
      <c r="G26" s="183">
        <v>90279</v>
      </c>
      <c r="H26" s="46">
        <v>81902</v>
      </c>
      <c r="I26" s="180">
        <f t="shared" si="1"/>
        <v>90.720987162019966</v>
      </c>
      <c r="J26" s="183">
        <v>8378</v>
      </c>
      <c r="K26" s="45">
        <f t="shared" si="1"/>
        <v>9.2801205152914861</v>
      </c>
      <c r="O26" s="21"/>
    </row>
    <row r="27" spans="1:15">
      <c r="A27" s="33" t="s">
        <v>31</v>
      </c>
      <c r="B27" s="31">
        <v>26579</v>
      </c>
      <c r="C27" s="183">
        <v>25075</v>
      </c>
      <c r="D27" s="45">
        <f t="shared" si="0"/>
        <v>94.341397343767639</v>
      </c>
      <c r="E27" s="183">
        <v>1505</v>
      </c>
      <c r="F27" s="45">
        <f t="shared" si="0"/>
        <v>5.6623650250197528</v>
      </c>
      <c r="G27" s="183">
        <v>21603</v>
      </c>
      <c r="H27" s="46">
        <v>20388</v>
      </c>
      <c r="I27" s="180">
        <f t="shared" si="1"/>
        <v>94.375781141508128</v>
      </c>
      <c r="J27" s="183">
        <v>1214</v>
      </c>
      <c r="K27" s="45">
        <f t="shared" si="1"/>
        <v>5.6195898717770678</v>
      </c>
      <c r="O27" s="21"/>
    </row>
    <row r="28" spans="1:15" ht="13.5" thickBot="1">
      <c r="A28" s="33" t="s">
        <v>32</v>
      </c>
      <c r="B28" s="40">
        <v>16733</v>
      </c>
      <c r="C28" s="41">
        <v>16183</v>
      </c>
      <c r="D28" s="179">
        <f t="shared" si="0"/>
        <v>96.713081933903069</v>
      </c>
      <c r="E28" s="41">
        <v>547</v>
      </c>
      <c r="F28" s="179">
        <f t="shared" si="0"/>
        <v>3.268989422100042</v>
      </c>
      <c r="G28" s="41">
        <v>13388</v>
      </c>
      <c r="H28" s="186">
        <v>12965</v>
      </c>
      <c r="I28" s="42">
        <f t="shared" si="1"/>
        <v>96.840454138034062</v>
      </c>
      <c r="J28" s="41">
        <v>423</v>
      </c>
      <c r="K28" s="179">
        <f t="shared" si="1"/>
        <v>3.1595458619659396</v>
      </c>
    </row>
    <row r="29" spans="1:15" ht="13.5" thickTop="1">
      <c r="A29" s="8"/>
      <c r="B29" s="13" t="s">
        <v>49</v>
      </c>
      <c r="C29" s="78"/>
      <c r="D29" s="78"/>
      <c r="E29" s="176"/>
      <c r="F29" s="78"/>
      <c r="G29" s="177" t="s">
        <v>212</v>
      </c>
      <c r="H29" s="78"/>
      <c r="I29" s="78"/>
      <c r="J29" s="78"/>
      <c r="K29" s="78"/>
    </row>
    <row r="30" spans="1:15">
      <c r="A30" s="11" t="s">
        <v>1</v>
      </c>
      <c r="B30" s="12"/>
      <c r="C30" s="13" t="s">
        <v>25</v>
      </c>
      <c r="D30" s="13"/>
      <c r="E30" s="14" t="s">
        <v>2</v>
      </c>
      <c r="F30" s="15"/>
      <c r="G30" s="12"/>
      <c r="H30" s="13" t="s">
        <v>25</v>
      </c>
      <c r="I30" s="13"/>
      <c r="J30" s="14" t="s">
        <v>2</v>
      </c>
      <c r="K30" s="15"/>
    </row>
    <row r="31" spans="1:15">
      <c r="A31" s="16" t="s">
        <v>3</v>
      </c>
      <c r="B31" s="12" t="s">
        <v>4</v>
      </c>
      <c r="C31" s="12" t="s">
        <v>4</v>
      </c>
      <c r="D31" s="12" t="s">
        <v>204</v>
      </c>
      <c r="E31" s="12" t="s">
        <v>4</v>
      </c>
      <c r="F31" s="12" t="s">
        <v>204</v>
      </c>
      <c r="G31" s="12" t="s">
        <v>4</v>
      </c>
      <c r="H31" s="12" t="s">
        <v>4</v>
      </c>
      <c r="I31" s="12" t="s">
        <v>204</v>
      </c>
      <c r="J31" s="12" t="s">
        <v>4</v>
      </c>
      <c r="K31" s="12" t="s">
        <v>204</v>
      </c>
    </row>
    <row r="32" spans="1:15">
      <c r="A32" s="17"/>
      <c r="B32" s="170" t="s">
        <v>5</v>
      </c>
      <c r="C32" s="86" t="s">
        <v>5</v>
      </c>
      <c r="D32" s="87" t="s">
        <v>5</v>
      </c>
      <c r="E32" s="86" t="s">
        <v>5</v>
      </c>
      <c r="F32" s="87" t="s">
        <v>5</v>
      </c>
      <c r="G32" s="170" t="s">
        <v>5</v>
      </c>
      <c r="H32" s="86" t="s">
        <v>5</v>
      </c>
      <c r="I32" s="87" t="s">
        <v>5</v>
      </c>
      <c r="J32" s="86" t="s">
        <v>5</v>
      </c>
      <c r="K32" s="87" t="s">
        <v>5</v>
      </c>
    </row>
    <row r="33" spans="1:11">
      <c r="A33" s="22"/>
      <c r="B33" s="26"/>
      <c r="C33" s="25"/>
      <c r="D33" s="25"/>
      <c r="E33" s="90"/>
      <c r="F33" s="25"/>
      <c r="G33" s="172"/>
      <c r="H33" s="23"/>
      <c r="I33" s="174"/>
      <c r="J33" s="23"/>
      <c r="K33" s="173"/>
    </row>
    <row r="34" spans="1:11">
      <c r="A34" s="27" t="s">
        <v>6</v>
      </c>
      <c r="B34" s="28">
        <v>2949371</v>
      </c>
      <c r="C34" s="181">
        <v>1128475</v>
      </c>
      <c r="D34" s="178">
        <f>IF($B34=0, "n.a.", 100*C34/$B34)</f>
        <v>38.261547970736814</v>
      </c>
      <c r="E34" s="182">
        <v>1731707</v>
      </c>
      <c r="F34" s="178">
        <f>IF($B34=0, "n.a.", 100*E34/$B34)</f>
        <v>58.714451318603189</v>
      </c>
      <c r="G34" s="182">
        <v>22077498</v>
      </c>
      <c r="H34" s="181">
        <v>3755867</v>
      </c>
      <c r="I34" s="171">
        <f>IF($G34=0, "n.a.", 100*H34/$G34)</f>
        <v>17.012194950714072</v>
      </c>
      <c r="J34" s="181">
        <v>18239208</v>
      </c>
      <c r="K34" s="171">
        <f>IF($G34=0, "n.a.", 100*J34/$G34)</f>
        <v>82.61447017229942</v>
      </c>
    </row>
    <row r="35" spans="1:11">
      <c r="A35" s="30" t="s">
        <v>7</v>
      </c>
      <c r="B35" s="31">
        <v>78579</v>
      </c>
      <c r="C35" s="183">
        <v>0</v>
      </c>
      <c r="D35" s="180">
        <f t="shared" ref="D35" si="2">IF($B35=0, "n.a.", 100*C35/$B35)</f>
        <v>0</v>
      </c>
      <c r="E35" s="46">
        <v>0</v>
      </c>
      <c r="F35" s="180">
        <f t="shared" ref="F35" si="3">IF($B35=0, "n.a.", 100*E35/$B35)</f>
        <v>0</v>
      </c>
      <c r="G35" s="46">
        <v>82422</v>
      </c>
      <c r="H35" s="183">
        <v>0</v>
      </c>
      <c r="I35" s="45">
        <f t="shared" ref="I35" si="4">IF($G35=0, "n.a.", 100*H35/$G35)</f>
        <v>0</v>
      </c>
      <c r="J35" s="183">
        <v>0</v>
      </c>
      <c r="K35" s="45">
        <f t="shared" ref="K35" si="5">IF($G35=0, "n.a.", 100*J35/$G35)</f>
        <v>0</v>
      </c>
    </row>
    <row r="36" spans="1:11">
      <c r="A36" s="30" t="s">
        <v>8</v>
      </c>
      <c r="B36" s="31">
        <v>145399</v>
      </c>
      <c r="C36" s="183">
        <v>14169</v>
      </c>
      <c r="D36" s="180">
        <f t="shared" ref="D36" si="6">IF($B36=0, "n.a.", 100*C36/$B36)</f>
        <v>9.7449088370621535</v>
      </c>
      <c r="E36" s="46">
        <v>130236</v>
      </c>
      <c r="F36" s="180">
        <f t="shared" ref="F36" si="7">IF($B36=0, "n.a.", 100*E36/$B36)</f>
        <v>89.571455099416085</v>
      </c>
      <c r="G36" s="46">
        <v>571212</v>
      </c>
      <c r="H36" s="183">
        <v>14001</v>
      </c>
      <c r="I36" s="45">
        <f t="shared" ref="I36" si="8">IF($G36=0, "n.a.", 100*H36/$G36)</f>
        <v>2.4511039684040252</v>
      </c>
      <c r="J36" s="183">
        <v>557211</v>
      </c>
      <c r="K36" s="45">
        <f t="shared" ref="K36" si="9">IF($G36=0, "n.a.", 100*J36/$G36)</f>
        <v>97.548896031595973</v>
      </c>
    </row>
    <row r="37" spans="1:11">
      <c r="A37" s="30" t="s">
        <v>9</v>
      </c>
      <c r="B37" s="31">
        <v>140075</v>
      </c>
      <c r="C37" s="183">
        <v>23105</v>
      </c>
      <c r="D37" s="180">
        <f t="shared" ref="D37" si="10">IF($B37=0, "n.a.", 100*C37/$B37)</f>
        <v>16.494734963412458</v>
      </c>
      <c r="E37" s="46">
        <v>112953</v>
      </c>
      <c r="F37" s="180">
        <f t="shared" ref="F37" si="11">IF($B37=0, "n.a.", 100*E37/$B37)</f>
        <v>80.637515616633948</v>
      </c>
      <c r="G37" s="46">
        <v>1672515</v>
      </c>
      <c r="H37" s="183">
        <v>28197</v>
      </c>
      <c r="I37" s="45">
        <f t="shared" ref="I37" si="12">IF($G37=0, "n.a.", 100*H37/$G37)</f>
        <v>1.6859041622945086</v>
      </c>
      <c r="J37" s="183">
        <v>1644318</v>
      </c>
      <c r="K37" s="45">
        <f t="shared" ref="K37" si="13">IF($G37=0, "n.a.", 100*J37/$G37)</f>
        <v>98.314095837705494</v>
      </c>
    </row>
    <row r="38" spans="1:11">
      <c r="A38" s="30" t="s">
        <v>10</v>
      </c>
      <c r="B38" s="31">
        <v>173637</v>
      </c>
      <c r="C38" s="183">
        <v>20594</v>
      </c>
      <c r="D38" s="180">
        <f t="shared" ref="D38" si="14">IF($B38=0, "n.a.", 100*C38/$B38)</f>
        <v>11.860375380823212</v>
      </c>
      <c r="E38" s="46">
        <v>153043</v>
      </c>
      <c r="F38" s="180">
        <f t="shared" ref="F38" si="15">IF($B38=0, "n.a.", 100*E38/$B38)</f>
        <v>88.139624619176786</v>
      </c>
      <c r="G38" s="46">
        <v>3017605</v>
      </c>
      <c r="H38" s="183">
        <v>52657</v>
      </c>
      <c r="I38" s="45">
        <f t="shared" ref="I38" si="16">IF($G38=0, "n.a.", 100*H38/$G38)</f>
        <v>1.7449931319705527</v>
      </c>
      <c r="J38" s="183">
        <v>2964948</v>
      </c>
      <c r="K38" s="45">
        <f t="shared" ref="K38" si="17">IF($G38=0, "n.a.", 100*J38/$G38)</f>
        <v>98.25500686802944</v>
      </c>
    </row>
    <row r="39" spans="1:11">
      <c r="A39" s="30" t="s">
        <v>11</v>
      </c>
      <c r="B39" s="31">
        <v>177328</v>
      </c>
      <c r="C39" s="183">
        <v>32730</v>
      </c>
      <c r="D39" s="180">
        <f t="shared" ref="D39" si="18">IF($B39=0, "n.a.", 100*C39/$B39)</f>
        <v>18.457322024722547</v>
      </c>
      <c r="E39" s="46">
        <v>144598</v>
      </c>
      <c r="F39" s="180">
        <f t="shared" ref="F39" si="19">IF($B39=0, "n.a.", 100*E39/$B39)</f>
        <v>81.542677975277456</v>
      </c>
      <c r="G39" s="46">
        <v>2989169</v>
      </c>
      <c r="H39" s="183">
        <v>69045</v>
      </c>
      <c r="I39" s="45">
        <f t="shared" ref="I39" si="20">IF($G39=0, "n.a.", 100*H39/$G39)</f>
        <v>2.3098392897825448</v>
      </c>
      <c r="J39" s="183">
        <v>2920124</v>
      </c>
      <c r="K39" s="45">
        <f t="shared" ref="K39" si="21">IF($G39=0, "n.a.", 100*J39/$G39)</f>
        <v>97.690160710217455</v>
      </c>
    </row>
    <row r="40" spans="1:11">
      <c r="A40" s="30" t="s">
        <v>12</v>
      </c>
      <c r="B40" s="31">
        <v>222544</v>
      </c>
      <c r="C40" s="183">
        <v>27718</v>
      </c>
      <c r="D40" s="180">
        <f t="shared" ref="D40" si="22">IF($B40=0, "n.a.", 100*C40/$B40)</f>
        <v>12.455065065784744</v>
      </c>
      <c r="E40" s="46">
        <v>194826</v>
      </c>
      <c r="F40" s="180">
        <f t="shared" ref="F40" si="23">IF($B40=0, "n.a.", 100*E40/$B40)</f>
        <v>87.544934934215263</v>
      </c>
      <c r="G40" s="46">
        <v>2493715</v>
      </c>
      <c r="H40" s="183">
        <v>124296</v>
      </c>
      <c r="I40" s="45">
        <f t="shared" ref="I40" si="24">IF($G40=0, "n.a.", 100*H40/$G40)</f>
        <v>4.984370707959811</v>
      </c>
      <c r="J40" s="183">
        <v>2369419</v>
      </c>
      <c r="K40" s="45">
        <f t="shared" ref="K40" si="25">IF($G40=0, "n.a.", 100*J40/$G40)</f>
        <v>95.015629292040188</v>
      </c>
    </row>
    <row r="41" spans="1:11">
      <c r="A41" s="30" t="s">
        <v>13</v>
      </c>
      <c r="B41" s="31">
        <v>218740</v>
      </c>
      <c r="C41" s="183">
        <v>46753</v>
      </c>
      <c r="D41" s="180">
        <f t="shared" ref="D41" si="26">IF($B41=0, "n.a.", 100*C41/$B41)</f>
        <v>21.373777086952547</v>
      </c>
      <c r="E41" s="46">
        <v>171987</v>
      </c>
      <c r="F41" s="180">
        <f t="shared" ref="F41" si="27">IF($B41=0, "n.a.", 100*E41/$B41)</f>
        <v>78.626222913047457</v>
      </c>
      <c r="G41" s="46">
        <v>2043358</v>
      </c>
      <c r="H41" s="183">
        <v>157038</v>
      </c>
      <c r="I41" s="45">
        <f t="shared" ref="I41" si="28">IF($G41=0, "n.a.", 100*H41/$G41)</f>
        <v>7.685290585399132</v>
      </c>
      <c r="J41" s="183">
        <v>1886321</v>
      </c>
      <c r="K41" s="45">
        <f t="shared" ref="K41" si="29">IF($G41=0, "n.a.", 100*J41/$G41)</f>
        <v>92.3147583536512</v>
      </c>
    </row>
    <row r="42" spans="1:11">
      <c r="A42" s="30" t="s">
        <v>14</v>
      </c>
      <c r="B42" s="31">
        <v>422965</v>
      </c>
      <c r="C42" s="183">
        <v>123652</v>
      </c>
      <c r="D42" s="180">
        <f t="shared" ref="D42" si="30">IF($B42=0, "n.a.", 100*C42/$B42)</f>
        <v>29.23457023630797</v>
      </c>
      <c r="E42" s="46">
        <v>298323</v>
      </c>
      <c r="F42" s="180">
        <f t="shared" ref="F42" si="31">IF($B42=0, "n.a.", 100*E42/$B42)</f>
        <v>70.531367843675014</v>
      </c>
      <c r="G42" s="46">
        <v>3108071</v>
      </c>
      <c r="H42" s="183">
        <v>440853</v>
      </c>
      <c r="I42" s="45">
        <f t="shared" ref="I42" si="32">IF($G42=0, "n.a.", 100*H42/$G42)</f>
        <v>14.184135433199563</v>
      </c>
      <c r="J42" s="183">
        <v>2667217</v>
      </c>
      <c r="K42" s="45">
        <f t="shared" ref="K42" si="33">IF($G42=0, "n.a.", 100*J42/$G42)</f>
        <v>85.815832392503253</v>
      </c>
    </row>
    <row r="43" spans="1:11">
      <c r="A43" s="30" t="s">
        <v>15</v>
      </c>
      <c r="B43" s="31">
        <v>355213</v>
      </c>
      <c r="C43" s="183">
        <v>138848</v>
      </c>
      <c r="D43" s="180">
        <f t="shared" ref="D43" si="34">IF($B43=0, "n.a.", 100*C43/$B43)</f>
        <v>39.088659480368115</v>
      </c>
      <c r="E43" s="46">
        <v>214343</v>
      </c>
      <c r="F43" s="180">
        <f t="shared" ref="F43" si="35">IF($B43=0, "n.a.", 100*E43/$B43)</f>
        <v>60.342104596397093</v>
      </c>
      <c r="G43" s="46">
        <v>1986394</v>
      </c>
      <c r="H43" s="183">
        <v>543673</v>
      </c>
      <c r="I43" s="45">
        <f t="shared" ref="I43" si="36">IF($G43=0, "n.a.", 100*H43/$G43)</f>
        <v>27.36984706961459</v>
      </c>
      <c r="J43" s="183">
        <v>1442721</v>
      </c>
      <c r="K43" s="45">
        <f t="shared" ref="K43" si="37">IF($G43=0, "n.a.", 100*J43/$G43)</f>
        <v>72.630152930385407</v>
      </c>
    </row>
    <row r="44" spans="1:11">
      <c r="A44" s="30" t="s">
        <v>16</v>
      </c>
      <c r="B44" s="52">
        <v>759118</v>
      </c>
      <c r="C44" s="185">
        <v>493991</v>
      </c>
      <c r="D44" s="180">
        <f t="shared" ref="D44" si="38">IF($B44=0, "n.a.", 100*C44/$B44)</f>
        <v>65.074336269196621</v>
      </c>
      <c r="E44" s="44">
        <v>264142</v>
      </c>
      <c r="F44" s="180">
        <f t="shared" ref="F44" si="39">IF($B44=0, "n.a.", 100*E44/$B44)</f>
        <v>34.795907882568983</v>
      </c>
      <c r="G44" s="46">
        <v>2402363</v>
      </c>
      <c r="H44" s="183">
        <v>1049586</v>
      </c>
      <c r="I44" s="45">
        <f t="shared" ref="I44" si="40">IF($G44=0, "n.a.", 100*H44/$G44)</f>
        <v>43.689733816246751</v>
      </c>
      <c r="J44" s="183">
        <v>1352777</v>
      </c>
      <c r="K44" s="45">
        <f t="shared" ref="K44" si="41">IF($G44=0, "n.a.", 100*J44/$G44)</f>
        <v>56.310266183753249</v>
      </c>
    </row>
    <row r="45" spans="1:11">
      <c r="A45" s="33" t="s">
        <v>17</v>
      </c>
      <c r="B45" s="52">
        <v>0</v>
      </c>
      <c r="C45" s="185">
        <v>0</v>
      </c>
      <c r="D45" s="180" t="str">
        <f t="shared" ref="D45" si="42">IF($B45=0, "n.a.", 100*C45/$B45)</f>
        <v>n.a.</v>
      </c>
      <c r="E45" s="44">
        <v>0</v>
      </c>
      <c r="F45" s="180" t="str">
        <f t="shared" ref="F45" si="43">IF($B45=0, "n.a.", 100*E45/$B45)</f>
        <v>n.a.</v>
      </c>
      <c r="G45" s="46">
        <v>918297</v>
      </c>
      <c r="H45" s="183">
        <v>619858</v>
      </c>
      <c r="I45" s="45">
        <f t="shared" ref="I45" si="44">IF($G45=0, "n.a.", 100*H45/$G45)</f>
        <v>67.500819451658884</v>
      </c>
      <c r="J45" s="183">
        <v>298439</v>
      </c>
      <c r="K45" s="45">
        <f t="shared" ref="K45" si="45">IF($G45=0, "n.a.", 100*J45/$G45)</f>
        <v>32.499180548341116</v>
      </c>
    </row>
    <row r="46" spans="1:11">
      <c r="A46" s="33" t="s">
        <v>18</v>
      </c>
      <c r="B46" s="31">
        <v>192027</v>
      </c>
      <c r="C46" s="183">
        <v>152472</v>
      </c>
      <c r="D46" s="180">
        <f t="shared" ref="D46" si="46">IF($B46=0, "n.a.", 100*C46/$B46)</f>
        <v>79.401334187379902</v>
      </c>
      <c r="E46" s="44">
        <v>0</v>
      </c>
      <c r="F46" s="180" t="s">
        <v>213</v>
      </c>
      <c r="G46" s="46">
        <v>649219</v>
      </c>
      <c r="H46" s="183">
        <v>524384</v>
      </c>
      <c r="I46" s="45">
        <f t="shared" ref="I46" si="47">IF($G46=0, "n.a.", 100*H46/$G46)</f>
        <v>80.771511616265087</v>
      </c>
      <c r="J46" s="183">
        <v>124835</v>
      </c>
      <c r="K46" s="45">
        <f t="shared" ref="K46" si="48">IF($G46=0, "n.a.", 100*J46/$G46)</f>
        <v>19.22848838373492</v>
      </c>
    </row>
    <row r="47" spans="1:11">
      <c r="A47" s="33" t="s">
        <v>19</v>
      </c>
      <c r="B47" s="52">
        <v>54870</v>
      </c>
      <c r="C47" s="185">
        <v>46254</v>
      </c>
      <c r="D47" s="180">
        <f t="shared" ref="D47" si="49">IF($B47=0, "n.a.", 100*C47/$B47)</f>
        <v>84.297430289775832</v>
      </c>
      <c r="E47" s="44">
        <v>46571</v>
      </c>
      <c r="F47" s="180">
        <f t="shared" ref="F47" si="50">IF($B47=0, "n.a.", 100*E47/$B47)</f>
        <v>84.875159467833058</v>
      </c>
      <c r="G47" s="46">
        <v>114834</v>
      </c>
      <c r="H47" s="183">
        <v>107688</v>
      </c>
      <c r="I47" s="45">
        <f t="shared" ref="I47" si="51">IF($G47=0, "n.a.", 100*H47/$G47)</f>
        <v>93.777104341919639</v>
      </c>
      <c r="J47" s="183">
        <v>7145</v>
      </c>
      <c r="K47" s="45">
        <f t="shared" ref="K47" si="52">IF($G47=0, "n.a.", 100*J47/$G47)</f>
        <v>6.2220248358500099</v>
      </c>
    </row>
    <row r="48" spans="1:11">
      <c r="A48" s="33" t="s">
        <v>20</v>
      </c>
      <c r="B48" s="52">
        <v>0</v>
      </c>
      <c r="C48" s="185">
        <v>0</v>
      </c>
      <c r="D48" s="180" t="str">
        <f t="shared" ref="D48" si="53">IF($B48=0, "n.a.", 100*C48/$B48)</f>
        <v>n.a.</v>
      </c>
      <c r="E48" s="44">
        <v>0</v>
      </c>
      <c r="F48" s="180" t="str">
        <f t="shared" ref="F48" si="54">IF($B48=0, "n.a.", 100*E48/$B48)</f>
        <v>n.a.</v>
      </c>
      <c r="G48" s="46">
        <v>18882</v>
      </c>
      <c r="H48" s="183">
        <v>16328</v>
      </c>
      <c r="I48" s="45">
        <f t="shared" ref="I48" si="55">IF($G48=0, "n.a.", 100*H48/$G48)</f>
        <v>86.473890477703634</v>
      </c>
      <c r="J48" s="183">
        <v>2554</v>
      </c>
      <c r="K48" s="45">
        <f t="shared" ref="K48" si="56">IF($G48=0, "n.a.", 100*J48/$G48)</f>
        <v>13.526109522296366</v>
      </c>
    </row>
    <row r="49" spans="1:11">
      <c r="A49" s="33" t="s">
        <v>28</v>
      </c>
      <c r="B49" s="31">
        <v>3047</v>
      </c>
      <c r="C49" s="183">
        <v>2719</v>
      </c>
      <c r="D49" s="180">
        <f t="shared" ref="D49" si="57">IF($B49=0, "n.a.", 100*C49/$B49)</f>
        <v>89.235313423039059</v>
      </c>
      <c r="E49" s="44">
        <v>0</v>
      </c>
      <c r="F49" s="180" t="s">
        <v>213</v>
      </c>
      <c r="G49" s="46">
        <v>3786</v>
      </c>
      <c r="H49" s="183">
        <v>3245</v>
      </c>
      <c r="I49" s="45">
        <f t="shared" ref="I49" si="58">IF($G49=0, "n.a.", 100*H49/$G49)</f>
        <v>85.710512414157421</v>
      </c>
      <c r="J49" s="183">
        <v>541</v>
      </c>
      <c r="K49" s="45">
        <f t="shared" ref="K49" si="59">IF($G49=0, "n.a.", 100*J49/$G49)</f>
        <v>14.289487585842577</v>
      </c>
    </row>
    <row r="50" spans="1:11">
      <c r="A50" s="33" t="s">
        <v>29</v>
      </c>
      <c r="B50" s="31">
        <v>1522</v>
      </c>
      <c r="C50" s="183">
        <v>1411</v>
      </c>
      <c r="D50" s="180">
        <f t="shared" ref="D50" si="60">IF($B50=0, "n.a.", 100*C50/$B50)</f>
        <v>92.706964520367933</v>
      </c>
      <c r="E50" s="44">
        <v>439</v>
      </c>
      <c r="F50" s="180">
        <f t="shared" ref="F50" si="61">IF($B50=0, "n.a.", 100*E50/$B50)</f>
        <v>28.843626806833115</v>
      </c>
      <c r="G50" s="46">
        <v>1942</v>
      </c>
      <c r="H50" s="183">
        <v>1704</v>
      </c>
      <c r="I50" s="45">
        <f t="shared" ref="I50" si="62">IF($G50=0, "n.a.", 100*H50/$G50)</f>
        <v>87.744593202883621</v>
      </c>
      <c r="J50" s="183">
        <v>238</v>
      </c>
      <c r="K50" s="45">
        <f t="shared" ref="K50" si="63">IF($G50=0, "n.a.", 100*J50/$G50)</f>
        <v>12.255406797116375</v>
      </c>
    </row>
    <row r="51" spans="1:11">
      <c r="A51" s="33" t="s">
        <v>30</v>
      </c>
      <c r="B51" s="31">
        <v>2582</v>
      </c>
      <c r="C51" s="183">
        <v>2388</v>
      </c>
      <c r="D51" s="180">
        <f t="shared" ref="D51" si="64">IF($B51=0, "n.a.", 100*C51/$B51)</f>
        <v>92.486444616576293</v>
      </c>
      <c r="E51" s="44">
        <v>209</v>
      </c>
      <c r="F51" s="180">
        <f t="shared" ref="F51" si="65">IF($B51=0, "n.a.", 100*E51/$B51)</f>
        <v>8.0945003872966694</v>
      </c>
      <c r="G51" s="46">
        <v>2719</v>
      </c>
      <c r="H51" s="183">
        <v>2382</v>
      </c>
      <c r="I51" s="45">
        <f t="shared" ref="I51" si="66">IF($G51=0, "n.a.", 100*H51/$G51)</f>
        <v>87.605737403457155</v>
      </c>
      <c r="J51" s="183">
        <v>336</v>
      </c>
      <c r="K51" s="45">
        <f t="shared" ref="K51" si="67">IF($G51=0, "n.a.", 100*J51/$G51)</f>
        <v>12.357484369253402</v>
      </c>
    </row>
    <row r="52" spans="1:11">
      <c r="A52" s="33" t="s">
        <v>31</v>
      </c>
      <c r="B52" s="31">
        <v>871</v>
      </c>
      <c r="C52" s="183">
        <v>833</v>
      </c>
      <c r="D52" s="180">
        <f t="shared" ref="D52" si="68">IF($B52=0, "n.a.", 100*C52/$B52)</f>
        <v>95.637198622273246</v>
      </c>
      <c r="E52" s="46">
        <v>38</v>
      </c>
      <c r="F52" s="180">
        <f t="shared" ref="F52" si="69">IF($B52=0, "n.a.", 100*E52/$B52)</f>
        <v>4.3628013777267505</v>
      </c>
      <c r="G52" s="46">
        <v>619</v>
      </c>
      <c r="H52" s="183">
        <v>577</v>
      </c>
      <c r="I52" s="45">
        <f t="shared" ref="I52" si="70">IF($G52=0, "n.a.", 100*H52/$G52)</f>
        <v>93.214862681744748</v>
      </c>
      <c r="J52" s="183">
        <v>42</v>
      </c>
      <c r="K52" s="45">
        <f t="shared" ref="K52" si="71">IF($G52=0, "n.a.", 100*J52/$G52)</f>
        <v>6.7851373182552503</v>
      </c>
    </row>
    <row r="53" spans="1:11" ht="13.5" thickBot="1">
      <c r="A53" s="38" t="s">
        <v>32</v>
      </c>
      <c r="B53" s="40">
        <v>856</v>
      </c>
      <c r="C53" s="41">
        <v>838</v>
      </c>
      <c r="D53" s="42">
        <f t="shared" ref="D53" si="72">IF($B53=0, "n.a.", 100*C53/$B53)</f>
        <v>97.89719626168224</v>
      </c>
      <c r="E53" s="187">
        <v>0</v>
      </c>
      <c r="F53" s="42" t="s">
        <v>213</v>
      </c>
      <c r="G53" s="186">
        <v>377</v>
      </c>
      <c r="H53" s="41">
        <v>355</v>
      </c>
      <c r="I53" s="179">
        <f t="shared" ref="I53" si="73">IF($G53=0, "n.a.", 100*H53/$G53)</f>
        <v>94.164456233421745</v>
      </c>
      <c r="J53" s="41">
        <v>22</v>
      </c>
      <c r="K53" s="179">
        <f t="shared" ref="K53" si="74">IF($G53=0, "n.a.", 100*J53/$G53)</f>
        <v>5.8355437665782492</v>
      </c>
    </row>
    <row r="54" spans="1:11" ht="13.5" thickTop="1">
      <c r="A54" s="8"/>
      <c r="B54" s="13" t="s">
        <v>71</v>
      </c>
      <c r="C54" s="78"/>
      <c r="D54" s="78"/>
      <c r="E54" s="78"/>
      <c r="F54" s="78"/>
      <c r="G54" s="13" t="s">
        <v>22</v>
      </c>
      <c r="H54" s="78"/>
      <c r="I54" s="78"/>
      <c r="J54" s="78"/>
      <c r="K54" s="78"/>
    </row>
    <row r="55" spans="1:11">
      <c r="A55" s="11" t="s">
        <v>1</v>
      </c>
      <c r="B55" s="12"/>
      <c r="C55" s="13" t="s">
        <v>25</v>
      </c>
      <c r="D55" s="13"/>
      <c r="E55" s="14" t="s">
        <v>2</v>
      </c>
      <c r="F55" s="15"/>
      <c r="G55" s="12"/>
      <c r="H55" s="13" t="s">
        <v>25</v>
      </c>
      <c r="I55" s="13"/>
      <c r="J55" s="14" t="s">
        <v>2</v>
      </c>
      <c r="K55" s="15"/>
    </row>
    <row r="56" spans="1:11">
      <c r="A56" s="16" t="s">
        <v>3</v>
      </c>
      <c r="B56" s="12" t="s">
        <v>4</v>
      </c>
      <c r="C56" s="12" t="s">
        <v>4</v>
      </c>
      <c r="D56" s="12" t="s">
        <v>204</v>
      </c>
      <c r="E56" s="12" t="s">
        <v>4</v>
      </c>
      <c r="F56" s="12" t="s">
        <v>204</v>
      </c>
      <c r="G56" s="12" t="s">
        <v>4</v>
      </c>
      <c r="H56" s="12" t="s">
        <v>4</v>
      </c>
      <c r="I56" s="12" t="s">
        <v>204</v>
      </c>
      <c r="J56" s="12" t="s">
        <v>4</v>
      </c>
      <c r="K56" s="12" t="s">
        <v>204</v>
      </c>
    </row>
    <row r="57" spans="1:11">
      <c r="A57" s="17"/>
      <c r="B57" s="170" t="s">
        <v>5</v>
      </c>
      <c r="C57" s="86" t="s">
        <v>5</v>
      </c>
      <c r="D57" s="87" t="s">
        <v>5</v>
      </c>
      <c r="E57" s="86" t="s">
        <v>5</v>
      </c>
      <c r="F57" s="87" t="s">
        <v>5</v>
      </c>
      <c r="G57" s="170" t="s">
        <v>5</v>
      </c>
      <c r="H57" s="86" t="s">
        <v>5</v>
      </c>
      <c r="I57" s="87" t="s">
        <v>5</v>
      </c>
      <c r="J57" s="86" t="s">
        <v>5</v>
      </c>
      <c r="K57" s="87" t="s">
        <v>5</v>
      </c>
    </row>
    <row r="58" spans="1:11">
      <c r="A58" s="22"/>
      <c r="B58" s="26"/>
      <c r="C58" s="25"/>
      <c r="D58" s="90"/>
      <c r="E58" s="25"/>
      <c r="F58" s="90"/>
      <c r="G58" s="25"/>
      <c r="H58" s="90"/>
      <c r="I58" s="25"/>
      <c r="J58" s="25"/>
      <c r="K58" s="90"/>
    </row>
    <row r="59" spans="1:11">
      <c r="A59" s="27" t="s">
        <v>6</v>
      </c>
      <c r="B59" s="28">
        <v>75256</v>
      </c>
      <c r="C59" s="181">
        <v>16613</v>
      </c>
      <c r="D59" s="171">
        <f>IF($B59=0, "n.a.", 100*C59/$B59)</f>
        <v>22.075316253853515</v>
      </c>
      <c r="E59" s="181">
        <v>57437</v>
      </c>
      <c r="F59" s="171">
        <f>IF($B59=0, "n.a.", 100*E59/$B59)</f>
        <v>76.322153715318379</v>
      </c>
      <c r="G59" s="181">
        <v>69579590</v>
      </c>
      <c r="H59" s="182">
        <v>14313093</v>
      </c>
      <c r="I59" s="178">
        <f>IF($G59=0, "n.a.", 100*H59/$G59)</f>
        <v>20.57082112728747</v>
      </c>
      <c r="J59" s="181">
        <v>54010870</v>
      </c>
      <c r="K59" s="171">
        <f>IF($G59=0, "n.a.", 100*J59/$G59)</f>
        <v>77.624587899986182</v>
      </c>
    </row>
    <row r="60" spans="1:11">
      <c r="A60" s="30" t="s">
        <v>7</v>
      </c>
      <c r="B60" s="53">
        <v>1205</v>
      </c>
      <c r="C60" s="183">
        <v>0</v>
      </c>
      <c r="D60" s="45">
        <f t="shared" ref="D60" si="75">IF($B60=0, "n.a.", 100*C60/$B60)</f>
        <v>0</v>
      </c>
      <c r="E60" s="183">
        <v>0</v>
      </c>
      <c r="F60" s="45">
        <f t="shared" ref="F60" si="76">IF($B60=0, "n.a.", 100*E60/$B60)</f>
        <v>0</v>
      </c>
      <c r="G60" s="183">
        <v>1254622</v>
      </c>
      <c r="H60" s="46">
        <v>0</v>
      </c>
      <c r="I60" s="180">
        <f t="shared" ref="I60" si="77">IF($G60=0, "n.a.", 100*H60/$G60)</f>
        <v>0</v>
      </c>
      <c r="J60" s="183">
        <v>0</v>
      </c>
      <c r="K60" s="45">
        <f t="shared" ref="K60:K78" si="78">IF($G60=0, "n.a.", 100*J60/$G60)</f>
        <v>0</v>
      </c>
    </row>
    <row r="61" spans="1:11">
      <c r="A61" s="30" t="s">
        <v>8</v>
      </c>
      <c r="B61" s="31">
        <v>9069</v>
      </c>
      <c r="C61" s="183">
        <v>8</v>
      </c>
      <c r="D61" s="45">
        <f t="shared" ref="D61" si="79">IF($B61=0, "n.a.", 100*C61/$B61)</f>
        <v>8.8212592347557614E-2</v>
      </c>
      <c r="E61" s="183">
        <v>9061</v>
      </c>
      <c r="F61" s="45">
        <f t="shared" ref="F61" si="80">IF($B61=0, "n.a.", 100*E61/$B61)</f>
        <v>99.91178740765244</v>
      </c>
      <c r="G61" s="183">
        <v>8846514</v>
      </c>
      <c r="H61" s="46">
        <v>233686</v>
      </c>
      <c r="I61" s="180">
        <f t="shared" ref="I61" si="81">IF($G61=0, "n.a.", 100*H61/$G61)</f>
        <v>2.641560280128421</v>
      </c>
      <c r="J61" s="183">
        <v>8612828</v>
      </c>
      <c r="K61" s="45">
        <f t="shared" si="78"/>
        <v>97.358439719871583</v>
      </c>
    </row>
    <row r="62" spans="1:11">
      <c r="A62" s="30" t="s">
        <v>9</v>
      </c>
      <c r="B62" s="53">
        <v>3040</v>
      </c>
      <c r="C62" s="183">
        <v>0</v>
      </c>
      <c r="D62" s="45">
        <f t="shared" ref="D62" si="82">IF($B62=0, "n.a.", 100*C62/$B62)</f>
        <v>0</v>
      </c>
      <c r="E62" s="184">
        <v>3040</v>
      </c>
      <c r="F62" s="45">
        <f t="shared" ref="F62" si="83">IF($B62=0, "n.a.", 100*E62/$B62)</f>
        <v>100</v>
      </c>
      <c r="G62" s="183">
        <v>8921808</v>
      </c>
      <c r="H62" s="46">
        <v>252376</v>
      </c>
      <c r="I62" s="180">
        <f t="shared" ref="I62" si="84">IF($G62=0, "n.a.", 100*H62/$G62)</f>
        <v>2.8287539924643075</v>
      </c>
      <c r="J62" s="183">
        <v>8669432</v>
      </c>
      <c r="K62" s="45">
        <f t="shared" si="78"/>
        <v>97.171246007535686</v>
      </c>
    </row>
    <row r="63" spans="1:11">
      <c r="A63" s="30" t="s">
        <v>10</v>
      </c>
      <c r="B63" s="53">
        <v>6289</v>
      </c>
      <c r="C63" s="183">
        <v>0</v>
      </c>
      <c r="D63" s="45">
        <f t="shared" ref="D63" si="85">IF($B63=0, "n.a.", 100*C63/$B63)</f>
        <v>0</v>
      </c>
      <c r="E63" s="184">
        <v>6289</v>
      </c>
      <c r="F63" s="45">
        <f t="shared" ref="F63" si="86">IF($B63=0, "n.a.", 100*E63/$B63)</f>
        <v>100</v>
      </c>
      <c r="G63" s="183">
        <v>7638364</v>
      </c>
      <c r="H63" s="46">
        <v>444035</v>
      </c>
      <c r="I63" s="180">
        <f t="shared" ref="I63" si="87">IF($G63=0, "n.a.", 100*H63/$G63)</f>
        <v>5.8132212604688647</v>
      </c>
      <c r="J63" s="183">
        <v>7194329</v>
      </c>
      <c r="K63" s="45">
        <f t="shared" si="78"/>
        <v>94.186778739531135</v>
      </c>
    </row>
    <row r="64" spans="1:11">
      <c r="A64" s="30" t="s">
        <v>11</v>
      </c>
      <c r="B64" s="53">
        <v>5037</v>
      </c>
      <c r="C64" s="184">
        <v>3</v>
      </c>
      <c r="D64" s="45">
        <f t="shared" ref="D64" si="88">IF($B64=0, "n.a.", 100*C64/$B64)</f>
        <v>5.9559261465157831E-2</v>
      </c>
      <c r="E64" s="184">
        <v>5034</v>
      </c>
      <c r="F64" s="45">
        <f t="shared" ref="F64" si="89">IF($B64=0, "n.a.", 100*E64/$B64)</f>
        <v>99.940440738534846</v>
      </c>
      <c r="G64" s="183">
        <v>6373588</v>
      </c>
      <c r="H64" s="46">
        <v>543554</v>
      </c>
      <c r="I64" s="180">
        <f t="shared" ref="I64" si="90">IF($G64=0, "n.a.", 100*H64/$G64)</f>
        <v>8.5282261733893066</v>
      </c>
      <c r="J64" s="183">
        <v>5830034</v>
      </c>
      <c r="K64" s="45">
        <f t="shared" si="78"/>
        <v>91.471773826610701</v>
      </c>
    </row>
    <row r="65" spans="1:11">
      <c r="A65" s="30" t="s">
        <v>12</v>
      </c>
      <c r="B65" s="53">
        <v>6060</v>
      </c>
      <c r="C65" s="184">
        <v>1053</v>
      </c>
      <c r="D65" s="45">
        <f t="shared" ref="D65" si="91">IF($B65=0, "n.a.", 100*C65/$B65)</f>
        <v>17.376237623762375</v>
      </c>
      <c r="E65" s="184">
        <v>5007</v>
      </c>
      <c r="F65" s="45">
        <f t="shared" ref="F65" si="92">IF($B65=0, "n.a.", 100*E65/$B65)</f>
        <v>82.623762376237622</v>
      </c>
      <c r="G65" s="183">
        <v>5383130</v>
      </c>
      <c r="H65" s="46">
        <v>599999</v>
      </c>
      <c r="I65" s="180">
        <f t="shared" ref="I65" si="93">IF($G65=0, "n.a.", 100*H65/$G65)</f>
        <v>11.145913251212585</v>
      </c>
      <c r="J65" s="183">
        <v>4783132</v>
      </c>
      <c r="K65" s="45">
        <f t="shared" si="78"/>
        <v>88.854105325340456</v>
      </c>
    </row>
    <row r="66" spans="1:11">
      <c r="A66" s="30" t="s">
        <v>13</v>
      </c>
      <c r="B66" s="53">
        <v>4990</v>
      </c>
      <c r="C66" s="184">
        <v>3</v>
      </c>
      <c r="D66" s="45">
        <f t="shared" ref="D66" si="94">IF($B66=0, "n.a.", 100*C66/$B66)</f>
        <v>6.0120240480961921E-2</v>
      </c>
      <c r="E66" s="184">
        <v>4987</v>
      </c>
      <c r="F66" s="45">
        <f t="shared" ref="F66" si="95">IF($B66=0, "n.a.", 100*E66/$B66)</f>
        <v>99.939879759519044</v>
      </c>
      <c r="G66" s="183">
        <v>4679153</v>
      </c>
      <c r="H66" s="46">
        <v>689771</v>
      </c>
      <c r="I66" s="180">
        <f t="shared" ref="I66" si="96">IF($G66=0, "n.a.", 100*H66/$G66)</f>
        <v>14.741364516184873</v>
      </c>
      <c r="J66" s="183">
        <v>3988383</v>
      </c>
      <c r="K66" s="45">
        <f t="shared" si="78"/>
        <v>85.237285465980705</v>
      </c>
    </row>
    <row r="67" spans="1:11">
      <c r="A67" s="30" t="s">
        <v>14</v>
      </c>
      <c r="B67" s="53">
        <v>5176</v>
      </c>
      <c r="C67" s="184">
        <v>1150</v>
      </c>
      <c r="D67" s="45">
        <f t="shared" ref="D67" si="97">IF($B67=0, "n.a.", 100*C67/$B67)</f>
        <v>22.217928902627513</v>
      </c>
      <c r="E67" s="184">
        <v>4025</v>
      </c>
      <c r="F67" s="45">
        <f t="shared" ref="F67" si="98">IF($B67=0, "n.a.", 100*E67/$B67)</f>
        <v>77.762751159196284</v>
      </c>
      <c r="G67" s="183">
        <v>7262868</v>
      </c>
      <c r="H67" s="46">
        <v>1461948</v>
      </c>
      <c r="I67" s="180">
        <f t="shared" ref="I67" si="99">IF($G67=0, "n.a.", 100*H67/$G67)</f>
        <v>20.129072977782332</v>
      </c>
      <c r="J67" s="183">
        <v>5800920</v>
      </c>
      <c r="K67" s="45">
        <f t="shared" si="78"/>
        <v>79.870927022217671</v>
      </c>
    </row>
    <row r="68" spans="1:11">
      <c r="A68" s="30" t="s">
        <v>15</v>
      </c>
      <c r="B68" s="53">
        <v>7149</v>
      </c>
      <c r="C68" s="184">
        <v>2144</v>
      </c>
      <c r="D68" s="45">
        <f t="shared" ref="D68" si="100">IF($B68=0, "n.a.", 100*C68/$B68)</f>
        <v>29.990208420758147</v>
      </c>
      <c r="E68" s="184">
        <v>5005</v>
      </c>
      <c r="F68" s="45">
        <f t="shared" ref="F68" si="101">IF($B68=0, "n.a.", 100*E68/$B68)</f>
        <v>70.009791579241849</v>
      </c>
      <c r="G68" s="183">
        <v>5431272</v>
      </c>
      <c r="H68" s="46">
        <v>1646289</v>
      </c>
      <c r="I68" s="180">
        <f t="shared" ref="I68" si="102">IF($G68=0, "n.a.", 100*H68/$G68)</f>
        <v>30.311297243076758</v>
      </c>
      <c r="J68" s="183">
        <v>3784983</v>
      </c>
      <c r="K68" s="45">
        <f t="shared" si="78"/>
        <v>69.688702756923234</v>
      </c>
    </row>
    <row r="69" spans="1:11">
      <c r="A69" s="30" t="s">
        <v>16</v>
      </c>
      <c r="B69" s="52">
        <v>18552</v>
      </c>
      <c r="C69" s="185">
        <v>5647</v>
      </c>
      <c r="D69" s="45">
        <f t="shared" ref="D69" si="103">IF($B69=0, "n.a.", 100*C69/$B69)</f>
        <v>30.438766709788702</v>
      </c>
      <c r="E69" s="185">
        <v>12904</v>
      </c>
      <c r="F69" s="45">
        <f t="shared" ref="F69" si="104">IF($B69=0, "n.a.", 100*E69/$B69)</f>
        <v>69.555843035791284</v>
      </c>
      <c r="G69" s="183">
        <v>7406959</v>
      </c>
      <c r="H69" s="46">
        <v>3487106</v>
      </c>
      <c r="I69" s="180">
        <f t="shared" ref="I69" si="105">IF($G69=0, "n.a.", 100*H69/$G69)</f>
        <v>47.078780914002628</v>
      </c>
      <c r="J69" s="183">
        <v>3919853</v>
      </c>
      <c r="K69" s="45">
        <f t="shared" si="78"/>
        <v>52.921219085997372</v>
      </c>
    </row>
    <row r="70" spans="1:11">
      <c r="A70" s="33" t="s">
        <v>17</v>
      </c>
      <c r="B70" s="52">
        <v>0</v>
      </c>
      <c r="C70" s="185">
        <v>0</v>
      </c>
      <c r="D70" s="45" t="str">
        <f t="shared" ref="D70" si="106">IF($B70=0, "n.a.", 100*C70/$B70)</f>
        <v>n.a.</v>
      </c>
      <c r="E70" s="185">
        <v>0</v>
      </c>
      <c r="F70" s="45" t="str">
        <f>IF($B70=0, "n.a.", 100*E70/$B70)</f>
        <v>n.a.</v>
      </c>
      <c r="G70" s="183">
        <v>3078839</v>
      </c>
      <c r="H70" s="46">
        <v>2120616</v>
      </c>
      <c r="I70" s="180">
        <f t="shared" ref="I70" si="107">IF($G70=0, "n.a.", 100*H70/$G70)</f>
        <v>68.877131931874317</v>
      </c>
      <c r="J70" s="183">
        <v>958223</v>
      </c>
      <c r="K70" s="45">
        <f t="shared" si="78"/>
        <v>31.12286806812568</v>
      </c>
    </row>
    <row r="71" spans="1:11">
      <c r="A71" s="33" t="s">
        <v>18</v>
      </c>
      <c r="B71" s="31">
        <v>5909</v>
      </c>
      <c r="C71" s="183">
        <v>3882</v>
      </c>
      <c r="D71" s="45">
        <f t="shared" ref="D71" si="108">IF($B71=0, "n.a.", 100*C71/$B71)</f>
        <v>65.696395329158904</v>
      </c>
      <c r="E71" s="185">
        <v>0</v>
      </c>
      <c r="F71" s="45" t="s">
        <v>213</v>
      </c>
      <c r="G71" s="183">
        <v>2605763</v>
      </c>
      <c r="H71" s="46">
        <v>2208577</v>
      </c>
      <c r="I71" s="180">
        <f t="shared" ref="I71" si="109">IF($G71=0, "n.a.", 100*H71/$G71)</f>
        <v>84.757401191129048</v>
      </c>
      <c r="J71" s="183">
        <v>397183</v>
      </c>
      <c r="K71" s="45">
        <f t="shared" si="78"/>
        <v>15.242483679444369</v>
      </c>
    </row>
    <row r="72" spans="1:11">
      <c r="A72" s="33" t="s">
        <v>19</v>
      </c>
      <c r="B72" s="52">
        <v>2563</v>
      </c>
      <c r="C72" s="185">
        <v>2518</v>
      </c>
      <c r="D72" s="45">
        <f t="shared" ref="D72" si="110">IF($B72=0, "n.a.", 100*C72/$B72)</f>
        <v>98.244245025360911</v>
      </c>
      <c r="E72" s="185">
        <v>2071</v>
      </c>
      <c r="F72" s="45">
        <f t="shared" ref="F72" si="111">IF($B72=0, "n.a.", 100*E72/$B72)</f>
        <v>80.803745610612566</v>
      </c>
      <c r="G72" s="183">
        <v>558277</v>
      </c>
      <c r="H72" s="46">
        <v>504487</v>
      </c>
      <c r="I72" s="180">
        <f t="shared" ref="I72" si="112">IF($G72=0, "n.a.", 100*H72/$G72)</f>
        <v>90.364998020695822</v>
      </c>
      <c r="J72" s="183">
        <v>53786</v>
      </c>
      <c r="K72" s="45">
        <f t="shared" si="78"/>
        <v>9.63428548910308</v>
      </c>
    </row>
    <row r="73" spans="1:11">
      <c r="A73" s="33" t="s">
        <v>20</v>
      </c>
      <c r="B73" s="52">
        <v>0</v>
      </c>
      <c r="C73" s="185">
        <v>0</v>
      </c>
      <c r="D73" s="45" t="str">
        <f t="shared" ref="D73" si="113">IF($B73=0, "n.a.", 100*C73/$B73)</f>
        <v>n.a.</v>
      </c>
      <c r="E73" s="185">
        <v>0</v>
      </c>
      <c r="F73" s="45" t="str">
        <f t="shared" ref="F73" si="114">IF($B73=0, "n.a.", 100*E73/$B73)</f>
        <v>n.a.</v>
      </c>
      <c r="G73" s="183">
        <v>89936</v>
      </c>
      <c r="H73" s="46">
        <v>77561</v>
      </c>
      <c r="I73" s="180">
        <f t="shared" ref="I73" si="115">IF($G73=0, "n.a.", 100*H73/$G73)</f>
        <v>86.240215264187867</v>
      </c>
      <c r="J73" s="183">
        <v>12375</v>
      </c>
      <c r="K73" s="45">
        <f t="shared" si="78"/>
        <v>13.759784735812133</v>
      </c>
    </row>
    <row r="74" spans="1:11">
      <c r="A74" s="33" t="s">
        <v>28</v>
      </c>
      <c r="B74" s="53">
        <v>59</v>
      </c>
      <c r="C74" s="184">
        <v>58</v>
      </c>
      <c r="D74" s="45">
        <f t="shared" ref="D74" si="116">IF($B74=0, "n.a.", 100*C74/$B74)</f>
        <v>98.305084745762713</v>
      </c>
      <c r="E74" s="185">
        <v>0</v>
      </c>
      <c r="F74" s="45" t="s">
        <v>213</v>
      </c>
      <c r="G74" s="183">
        <v>19895</v>
      </c>
      <c r="H74" s="46">
        <v>17184</v>
      </c>
      <c r="I74" s="180">
        <f t="shared" ref="I74" si="117">IF($G74=0, "n.a.", 100*H74/$G74)</f>
        <v>86.373460668509679</v>
      </c>
      <c r="J74" s="183">
        <v>2711</v>
      </c>
      <c r="K74" s="45">
        <f t="shared" si="78"/>
        <v>13.626539331490324</v>
      </c>
    </row>
    <row r="75" spans="1:11">
      <c r="A75" s="33" t="s">
        <v>29</v>
      </c>
      <c r="B75" s="31">
        <v>84</v>
      </c>
      <c r="C75" s="183">
        <v>75</v>
      </c>
      <c r="D75" s="45">
        <f t="shared" ref="D75" si="118">IF($B75=0, "n.a.", 100*C75/$B75)</f>
        <v>89.285714285714292</v>
      </c>
      <c r="E75" s="185">
        <v>9</v>
      </c>
      <c r="F75" s="45">
        <f t="shared" ref="F75" si="119">IF($B75=0, "n.a.", 100*E75/$B75)</f>
        <v>10.714285714285714</v>
      </c>
      <c r="G75" s="183">
        <v>9184</v>
      </c>
      <c r="H75" s="46">
        <v>8187</v>
      </c>
      <c r="I75" s="180">
        <f t="shared" ref="I75" si="120">IF($G75=0, "n.a.", 100*H75/$G75)</f>
        <v>89.144163763066203</v>
      </c>
      <c r="J75" s="183">
        <v>997</v>
      </c>
      <c r="K75" s="45">
        <f t="shared" si="78"/>
        <v>10.855836236933797</v>
      </c>
    </row>
    <row r="76" spans="1:11">
      <c r="A76" s="33" t="s">
        <v>30</v>
      </c>
      <c r="B76" s="31">
        <v>50</v>
      </c>
      <c r="C76" s="183">
        <v>47</v>
      </c>
      <c r="D76" s="45">
        <f t="shared" ref="D76" si="121">IF($B76=0, "n.a.", 100*C76/$B76)</f>
        <v>94</v>
      </c>
      <c r="E76" s="185">
        <v>4</v>
      </c>
      <c r="F76" s="45">
        <f t="shared" ref="F76" si="122">IF($B76=0, "n.a.", 100*E76/$B76)</f>
        <v>8</v>
      </c>
      <c r="G76" s="183">
        <v>13844</v>
      </c>
      <c r="H76" s="46">
        <v>12440</v>
      </c>
      <c r="I76" s="180">
        <f t="shared" ref="I76" si="123">IF($G76=0, "n.a.", 100*H76/$G76)</f>
        <v>89.85842242126553</v>
      </c>
      <c r="J76" s="183">
        <v>1404</v>
      </c>
      <c r="K76" s="45">
        <f t="shared" si="78"/>
        <v>10.14157757873447</v>
      </c>
    </row>
    <row r="77" spans="1:11">
      <c r="A77" s="33" t="s">
        <v>31</v>
      </c>
      <c r="B77" s="31">
        <v>19</v>
      </c>
      <c r="C77" s="183">
        <v>19</v>
      </c>
      <c r="D77" s="45">
        <f t="shared" ref="D77" si="124">IF($B77=0, "n.a.", 100*C77/$B77)</f>
        <v>100</v>
      </c>
      <c r="E77" s="183">
        <v>0</v>
      </c>
      <c r="F77" s="45">
        <f t="shared" ref="F77" si="125">IF($B77=0, "n.a.", 100*E77/$B77)</f>
        <v>0</v>
      </c>
      <c r="G77" s="183">
        <v>3467</v>
      </c>
      <c r="H77" s="46">
        <v>3257</v>
      </c>
      <c r="I77" s="180">
        <f t="shared" ref="I77" si="126">IF($G77=0, "n.a.", 100*H77/$G77)</f>
        <v>93.942890106720512</v>
      </c>
      <c r="J77" s="183">
        <v>211</v>
      </c>
      <c r="K77" s="45">
        <f t="shared" si="78"/>
        <v>6.0859532737236801</v>
      </c>
    </row>
    <row r="78" spans="1:11">
      <c r="A78" s="38" t="s">
        <v>32</v>
      </c>
      <c r="B78" s="56">
        <v>6</v>
      </c>
      <c r="C78" s="57">
        <v>5</v>
      </c>
      <c r="D78" s="179">
        <f t="shared" ref="D78" si="127">IF($B78=0, "n.a.", 100*C78/$B78)</f>
        <v>83.333333333333329</v>
      </c>
      <c r="E78" s="60">
        <v>0</v>
      </c>
      <c r="F78" s="179" t="s">
        <v>213</v>
      </c>
      <c r="G78" s="41">
        <v>2106</v>
      </c>
      <c r="H78" s="186">
        <v>2020</v>
      </c>
      <c r="I78" s="42">
        <f t="shared" ref="I78" si="128">IF($G78=0, "n.a.", 100*H78/$G78)</f>
        <v>95.916429249762587</v>
      </c>
      <c r="J78" s="41">
        <v>86</v>
      </c>
      <c r="K78" s="179">
        <f t="shared" si="78"/>
        <v>4.083570750237417</v>
      </c>
    </row>
    <row r="79" spans="1:11">
      <c r="A79" s="33" t="s">
        <v>215</v>
      </c>
      <c r="B79" s="44"/>
      <c r="C79" s="44"/>
      <c r="D79" s="45"/>
      <c r="E79" s="46"/>
      <c r="F79" s="45"/>
      <c r="G79" s="46"/>
      <c r="H79" s="46"/>
      <c r="I79" s="45"/>
      <c r="J79" s="46"/>
      <c r="K79" s="45"/>
    </row>
    <row r="80" spans="1:11">
      <c r="A80" s="47" t="s">
        <v>23</v>
      </c>
      <c r="B80" s="48"/>
      <c r="C80" s="48"/>
      <c r="D80" s="48"/>
      <c r="E80" s="48"/>
      <c r="F80" s="49"/>
      <c r="G80" s="50"/>
      <c r="H80" s="50"/>
      <c r="I80" s="50"/>
      <c r="J80" s="50"/>
      <c r="K80" s="50"/>
    </row>
    <row r="81" spans="1:11">
      <c r="A81" s="47" t="s">
        <v>47</v>
      </c>
      <c r="B81" s="48"/>
      <c r="C81" s="48"/>
      <c r="D81" s="48"/>
      <c r="E81" s="48"/>
      <c r="F81" s="49"/>
      <c r="G81" s="50"/>
      <c r="H81" s="50"/>
      <c r="I81" s="50"/>
      <c r="J81" s="50"/>
      <c r="K81" s="50"/>
    </row>
    <row r="82" spans="1:11">
      <c r="A82" s="51" t="s">
        <v>35</v>
      </c>
      <c r="B82" s="48"/>
      <c r="C82" s="48"/>
      <c r="D82" s="48"/>
      <c r="E82" s="48"/>
      <c r="F82" s="49"/>
      <c r="G82" s="50"/>
      <c r="H82" s="50"/>
      <c r="I82" s="50"/>
      <c r="J82" s="50"/>
      <c r="K82" s="50"/>
    </row>
    <row r="83" spans="1:11">
      <c r="A83" s="50" t="s">
        <v>280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</row>
  </sheetData>
  <printOptions horizontalCentered="1"/>
  <pageMargins left="0.1" right="0.1" top="0.1" bottom="0.1" header="0.1" footer="0.1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83"/>
  <sheetViews>
    <sheetView showGridLines="0" topLeftCell="A45" zoomScale="85" zoomScaleNormal="85" workbookViewId="0">
      <selection activeCell="E21" sqref="E21"/>
    </sheetView>
  </sheetViews>
  <sheetFormatPr defaultRowHeight="12.75"/>
  <cols>
    <col min="1" max="1" width="28.7109375" style="2" customWidth="1"/>
    <col min="2" max="11" width="11.7109375" style="2" customWidth="1"/>
    <col min="12" max="16384" width="9.140625" style="2"/>
  </cols>
  <sheetData>
    <row r="1" spans="1:15">
      <c r="A1" s="1">
        <v>42354</v>
      </c>
    </row>
    <row r="2" spans="1:15">
      <c r="A2" s="3" t="s">
        <v>249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5" ht="13.5" thickBot="1">
      <c r="A3" s="6"/>
      <c r="B3" s="7"/>
      <c r="C3" s="7"/>
      <c r="D3" s="7"/>
      <c r="E3" s="7"/>
      <c r="F3" s="6"/>
    </row>
    <row r="4" spans="1:15" ht="13.5" thickTop="1">
      <c r="A4" s="8"/>
      <c r="B4" s="9" t="s">
        <v>0</v>
      </c>
      <c r="C4" s="10"/>
      <c r="D4" s="10"/>
      <c r="E4" s="10"/>
      <c r="F4" s="10"/>
      <c r="G4" s="9" t="s">
        <v>21</v>
      </c>
      <c r="H4" s="10"/>
      <c r="I4" s="10"/>
      <c r="J4" s="10"/>
      <c r="K4" s="10"/>
    </row>
    <row r="5" spans="1:15">
      <c r="A5" s="11" t="s">
        <v>1</v>
      </c>
      <c r="B5" s="12"/>
      <c r="C5" s="13" t="s">
        <v>25</v>
      </c>
      <c r="D5" s="13"/>
      <c r="E5" s="14" t="s">
        <v>2</v>
      </c>
      <c r="F5" s="15"/>
      <c r="G5" s="12"/>
      <c r="H5" s="13" t="s">
        <v>25</v>
      </c>
      <c r="I5" s="13"/>
      <c r="J5" s="14" t="s">
        <v>2</v>
      </c>
      <c r="K5" s="15"/>
    </row>
    <row r="6" spans="1:15">
      <c r="A6" s="16" t="s">
        <v>3</v>
      </c>
      <c r="B6" s="12" t="s">
        <v>4</v>
      </c>
      <c r="C6" s="12" t="s">
        <v>4</v>
      </c>
      <c r="D6" s="12" t="s">
        <v>204</v>
      </c>
      <c r="E6" s="12" t="s">
        <v>4</v>
      </c>
      <c r="F6" s="12" t="s">
        <v>204</v>
      </c>
      <c r="G6" s="12" t="s">
        <v>4</v>
      </c>
      <c r="H6" s="12" t="s">
        <v>4</v>
      </c>
      <c r="I6" s="12" t="s">
        <v>204</v>
      </c>
      <c r="J6" s="12" t="s">
        <v>4</v>
      </c>
      <c r="K6" s="12" t="s">
        <v>204</v>
      </c>
    </row>
    <row r="7" spans="1:15">
      <c r="A7" s="17"/>
      <c r="B7" s="18" t="s">
        <v>5</v>
      </c>
      <c r="C7" s="19" t="s">
        <v>5</v>
      </c>
      <c r="D7" s="20" t="s">
        <v>5</v>
      </c>
      <c r="E7" s="19" t="s">
        <v>5</v>
      </c>
      <c r="F7" s="20" t="s">
        <v>5</v>
      </c>
      <c r="G7" s="18" t="s">
        <v>5</v>
      </c>
      <c r="H7" s="19" t="s">
        <v>5</v>
      </c>
      <c r="I7" s="20" t="s">
        <v>5</v>
      </c>
      <c r="J7" s="19" t="s">
        <v>5</v>
      </c>
      <c r="K7" s="20" t="s">
        <v>5</v>
      </c>
      <c r="O7" s="21"/>
    </row>
    <row r="8" spans="1:15">
      <c r="A8" s="22"/>
      <c r="B8" s="23"/>
      <c r="C8" s="23"/>
      <c r="D8" s="24"/>
      <c r="E8" s="23"/>
      <c r="F8" s="24"/>
      <c r="G8" s="25"/>
      <c r="H8" s="25"/>
      <c r="I8" s="25"/>
      <c r="J8" s="25"/>
      <c r="K8" s="26"/>
      <c r="O8" s="21"/>
    </row>
    <row r="9" spans="1:15">
      <c r="A9" s="27" t="s">
        <v>6</v>
      </c>
      <c r="B9" s="28">
        <v>147351299</v>
      </c>
      <c r="C9" s="28">
        <v>44330496</v>
      </c>
      <c r="D9" s="29">
        <f>100*C9/$B9</f>
        <v>30.08490342524907</v>
      </c>
      <c r="E9" s="28">
        <v>100898698</v>
      </c>
      <c r="F9" s="29">
        <f>100*E9/$B9</f>
        <v>68.474929426987956</v>
      </c>
      <c r="G9" s="28">
        <v>53910326</v>
      </c>
      <c r="H9" s="28">
        <v>24967885</v>
      </c>
      <c r="I9" s="29">
        <f>100*H9/$G9</f>
        <v>46.313734033068172</v>
      </c>
      <c r="J9" s="28">
        <v>28300517</v>
      </c>
      <c r="K9" s="29">
        <f>100*J9/$G9</f>
        <v>52.495540464733971</v>
      </c>
      <c r="O9" s="21"/>
    </row>
    <row r="10" spans="1:15">
      <c r="A10" s="30" t="s">
        <v>7</v>
      </c>
      <c r="B10" s="31">
        <v>2113013</v>
      </c>
      <c r="C10" s="31">
        <v>0</v>
      </c>
      <c r="D10" s="32">
        <v>0</v>
      </c>
      <c r="E10" s="31">
        <v>0</v>
      </c>
      <c r="F10" s="32">
        <v>0</v>
      </c>
      <c r="G10" s="31">
        <v>641917</v>
      </c>
      <c r="H10" s="31">
        <v>0</v>
      </c>
      <c r="I10" s="32">
        <v>0</v>
      </c>
      <c r="J10" s="31">
        <v>0</v>
      </c>
      <c r="K10" s="32">
        <v>0</v>
      </c>
      <c r="O10" s="21"/>
    </row>
    <row r="11" spans="1:15">
      <c r="A11" s="30" t="s">
        <v>8</v>
      </c>
      <c r="B11" s="31">
        <v>10608111</v>
      </c>
      <c r="C11" s="31">
        <v>352950</v>
      </c>
      <c r="D11" s="32">
        <f t="shared" ref="D11:D28" si="0">100*C11/$B11</f>
        <v>3.3271710674973143</v>
      </c>
      <c r="E11" s="31">
        <v>10253170</v>
      </c>
      <c r="F11" s="32">
        <f t="shared" ref="F11:F28" si="1">100*E11/$B11</f>
        <v>96.654060275198859</v>
      </c>
      <c r="G11" s="31">
        <v>738709</v>
      </c>
      <c r="H11" s="31">
        <v>80676</v>
      </c>
      <c r="I11" s="32">
        <f t="shared" ref="I11:I28" si="2">100*H11/$G11</f>
        <v>10.921215255262897</v>
      </c>
      <c r="J11" s="31">
        <v>658033</v>
      </c>
      <c r="K11" s="32">
        <f t="shared" ref="K11:K28" si="3">100*J11/$G11</f>
        <v>89.078784744737106</v>
      </c>
      <c r="O11" s="21"/>
    </row>
    <row r="12" spans="1:15">
      <c r="A12" s="30" t="s">
        <v>9</v>
      </c>
      <c r="B12" s="31">
        <v>12030388</v>
      </c>
      <c r="C12" s="31">
        <v>434830</v>
      </c>
      <c r="D12" s="32">
        <f t="shared" si="0"/>
        <v>3.614430390773764</v>
      </c>
      <c r="E12" s="31">
        <v>11592563</v>
      </c>
      <c r="F12" s="32">
        <f t="shared" si="1"/>
        <v>96.360674319066021</v>
      </c>
      <c r="G12" s="31">
        <v>1064097</v>
      </c>
      <c r="H12" s="31">
        <v>96753</v>
      </c>
      <c r="I12" s="32">
        <f t="shared" si="2"/>
        <v>9.0924981463156076</v>
      </c>
      <c r="J12" s="31">
        <v>967344</v>
      </c>
      <c r="K12" s="32">
        <f t="shared" si="3"/>
        <v>90.907501853684394</v>
      </c>
      <c r="O12" s="21"/>
    </row>
    <row r="13" spans="1:15">
      <c r="A13" s="30" t="s">
        <v>10</v>
      </c>
      <c r="B13" s="31">
        <v>12503345</v>
      </c>
      <c r="C13" s="31">
        <v>742962</v>
      </c>
      <c r="D13" s="32">
        <f t="shared" si="0"/>
        <v>5.9421058924631769</v>
      </c>
      <c r="E13" s="31">
        <v>11760383</v>
      </c>
      <c r="F13" s="32">
        <f t="shared" si="1"/>
        <v>94.057894107536825</v>
      </c>
      <c r="G13" s="31">
        <v>1535050</v>
      </c>
      <c r="H13" s="31">
        <v>137157</v>
      </c>
      <c r="I13" s="32">
        <f t="shared" si="2"/>
        <v>8.9350184033093392</v>
      </c>
      <c r="J13" s="31">
        <v>1397893</v>
      </c>
      <c r="K13" s="32">
        <f t="shared" si="3"/>
        <v>91.064981596690657</v>
      </c>
      <c r="O13" s="21"/>
    </row>
    <row r="14" spans="1:15">
      <c r="A14" s="30" t="s">
        <v>11</v>
      </c>
      <c r="B14" s="31">
        <v>11621535</v>
      </c>
      <c r="C14" s="31">
        <v>902415</v>
      </c>
      <c r="D14" s="32">
        <f t="shared" si="0"/>
        <v>7.7650241555870201</v>
      </c>
      <c r="E14" s="31">
        <v>10717117</v>
      </c>
      <c r="F14" s="32">
        <f t="shared" si="1"/>
        <v>92.217740599671217</v>
      </c>
      <c r="G14" s="31">
        <v>1903472</v>
      </c>
      <c r="H14" s="31">
        <v>176968</v>
      </c>
      <c r="I14" s="32">
        <f t="shared" si="2"/>
        <v>9.2971160069599126</v>
      </c>
      <c r="J14" s="31">
        <v>1726504</v>
      </c>
      <c r="K14" s="32">
        <f t="shared" si="3"/>
        <v>90.702883993040089</v>
      </c>
      <c r="O14" s="21"/>
    </row>
    <row r="15" spans="1:15">
      <c r="A15" s="30" t="s">
        <v>12</v>
      </c>
      <c r="B15" s="31">
        <v>10125285</v>
      </c>
      <c r="C15" s="31">
        <v>988360</v>
      </c>
      <c r="D15" s="32">
        <f t="shared" si="0"/>
        <v>9.7613054842406903</v>
      </c>
      <c r="E15" s="31">
        <v>9136926</v>
      </c>
      <c r="F15" s="32">
        <f t="shared" si="1"/>
        <v>90.238704392024516</v>
      </c>
      <c r="G15" s="31">
        <v>2063173</v>
      </c>
      <c r="H15" s="31">
        <v>214393</v>
      </c>
      <c r="I15" s="32">
        <f t="shared" si="2"/>
        <v>10.391421368930283</v>
      </c>
      <c r="J15" s="31">
        <v>1848779</v>
      </c>
      <c r="K15" s="32">
        <f t="shared" si="3"/>
        <v>89.608530162036828</v>
      </c>
      <c r="O15" s="21"/>
    </row>
    <row r="16" spans="1:15">
      <c r="A16" s="30" t="s">
        <v>13</v>
      </c>
      <c r="B16" s="31">
        <v>8809515</v>
      </c>
      <c r="C16" s="31">
        <v>1211423</v>
      </c>
      <c r="D16" s="32">
        <f t="shared" si="0"/>
        <v>13.751301859409967</v>
      </c>
      <c r="E16" s="31">
        <v>7596095</v>
      </c>
      <c r="F16" s="32">
        <f t="shared" si="1"/>
        <v>86.226029469272717</v>
      </c>
      <c r="G16" s="31">
        <v>2033043</v>
      </c>
      <c r="H16" s="31">
        <v>291244</v>
      </c>
      <c r="I16" s="32">
        <f t="shared" si="2"/>
        <v>14.325520906345808</v>
      </c>
      <c r="J16" s="31">
        <v>1741800</v>
      </c>
      <c r="K16" s="32">
        <f t="shared" si="3"/>
        <v>85.674528281005365</v>
      </c>
      <c r="O16" s="21"/>
    </row>
    <row r="17" spans="1:15">
      <c r="A17" s="30" t="s">
        <v>14</v>
      </c>
      <c r="B17" s="31">
        <v>14473606</v>
      </c>
      <c r="C17" s="31">
        <v>2886977</v>
      </c>
      <c r="D17" s="32">
        <f t="shared" si="0"/>
        <v>19.94649432905663</v>
      </c>
      <c r="E17" s="31">
        <v>11586629</v>
      </c>
      <c r="F17" s="32">
        <f t="shared" si="1"/>
        <v>80.053505670943366</v>
      </c>
      <c r="G17" s="31">
        <v>4003456</v>
      </c>
      <c r="H17" s="31">
        <v>680531</v>
      </c>
      <c r="I17" s="32">
        <f t="shared" si="2"/>
        <v>16.99858821977811</v>
      </c>
      <c r="J17" s="31">
        <v>3322925</v>
      </c>
      <c r="K17" s="32">
        <f t="shared" si="3"/>
        <v>83.001411780221886</v>
      </c>
      <c r="O17" s="21"/>
    </row>
    <row r="18" spans="1:15">
      <c r="A18" s="30" t="s">
        <v>15</v>
      </c>
      <c r="B18" s="31">
        <v>11279394</v>
      </c>
      <c r="C18" s="31">
        <v>3292604</v>
      </c>
      <c r="D18" s="32">
        <f t="shared" si="0"/>
        <v>29.191320030136371</v>
      </c>
      <c r="E18" s="31">
        <v>7986791</v>
      </c>
      <c r="F18" s="32">
        <f t="shared" si="1"/>
        <v>70.808688835588157</v>
      </c>
      <c r="G18" s="31">
        <v>3841729</v>
      </c>
      <c r="H18" s="31">
        <v>829379</v>
      </c>
      <c r="I18" s="32">
        <f t="shared" si="2"/>
        <v>21.588690925361991</v>
      </c>
      <c r="J18" s="31">
        <v>3012350</v>
      </c>
      <c r="K18" s="32">
        <f t="shared" si="3"/>
        <v>78.411309074638012</v>
      </c>
      <c r="O18" s="21"/>
    </row>
    <row r="19" spans="1:15">
      <c r="A19" s="30" t="s">
        <v>16</v>
      </c>
      <c r="B19" s="31">
        <v>19229309</v>
      </c>
      <c r="C19" s="31">
        <v>8015510</v>
      </c>
      <c r="D19" s="32">
        <f t="shared" si="0"/>
        <v>41.683817135602737</v>
      </c>
      <c r="E19" s="31">
        <v>11213800</v>
      </c>
      <c r="F19" s="32">
        <f t="shared" si="1"/>
        <v>58.316188064792136</v>
      </c>
      <c r="G19" s="31">
        <v>9335154</v>
      </c>
      <c r="H19" s="31">
        <v>3104701</v>
      </c>
      <c r="I19" s="32">
        <f t="shared" si="2"/>
        <v>33.258165853503861</v>
      </c>
      <c r="J19" s="31">
        <v>6230453</v>
      </c>
      <c r="K19" s="32">
        <f t="shared" si="3"/>
        <v>66.741834146496132</v>
      </c>
      <c r="O19" s="21"/>
    </row>
    <row r="20" spans="1:15">
      <c r="A20" s="33" t="s">
        <v>17</v>
      </c>
      <c r="B20" s="31">
        <v>12574107</v>
      </c>
      <c r="C20" s="31">
        <v>7356600</v>
      </c>
      <c r="D20" s="32">
        <f t="shared" si="0"/>
        <v>58.505944000635594</v>
      </c>
      <c r="E20" s="31">
        <v>5217504</v>
      </c>
      <c r="F20" s="32">
        <f t="shared" si="1"/>
        <v>41.494032140811271</v>
      </c>
      <c r="G20" s="31">
        <v>8620843</v>
      </c>
      <c r="H20" s="31">
        <v>4543639</v>
      </c>
      <c r="I20" s="32">
        <f t="shared" si="2"/>
        <v>52.705274878570457</v>
      </c>
      <c r="J20" s="31">
        <v>4077203</v>
      </c>
      <c r="K20" s="32">
        <f t="shared" si="3"/>
        <v>47.294713521635877</v>
      </c>
      <c r="O20" s="21"/>
    </row>
    <row r="21" spans="1:15">
      <c r="A21" s="33" t="s">
        <v>18</v>
      </c>
      <c r="B21" s="31">
        <v>16425446</v>
      </c>
      <c r="C21" s="31">
        <v>12950515</v>
      </c>
      <c r="D21" s="32">
        <f t="shared" si="0"/>
        <v>78.844221338038551</v>
      </c>
      <c r="E21" s="31">
        <v>3474911</v>
      </c>
      <c r="F21" s="32">
        <f t="shared" si="1"/>
        <v>21.155656899666528</v>
      </c>
      <c r="G21" s="31">
        <v>13370851</v>
      </c>
      <c r="H21" s="31">
        <v>10344533</v>
      </c>
      <c r="I21" s="32">
        <f t="shared" si="2"/>
        <v>77.366302264530503</v>
      </c>
      <c r="J21" s="31">
        <v>3026317</v>
      </c>
      <c r="K21" s="32">
        <f t="shared" si="3"/>
        <v>22.633690256513965</v>
      </c>
      <c r="O21" s="21"/>
    </row>
    <row r="22" spans="1:15">
      <c r="A22" s="33" t="s">
        <v>19</v>
      </c>
      <c r="B22" s="31">
        <v>4488110</v>
      </c>
      <c r="C22" s="31">
        <v>4208986</v>
      </c>
      <c r="D22" s="32">
        <f t="shared" si="0"/>
        <v>93.780811967621119</v>
      </c>
      <c r="E22" s="31">
        <v>279097</v>
      </c>
      <c r="F22" s="32">
        <f t="shared" si="1"/>
        <v>6.2185864428456519</v>
      </c>
      <c r="G22" s="31">
        <v>3849937</v>
      </c>
      <c r="H22" s="31">
        <v>3624630</v>
      </c>
      <c r="I22" s="32">
        <f t="shared" si="2"/>
        <v>94.147774366177941</v>
      </c>
      <c r="J22" s="31">
        <v>225304</v>
      </c>
      <c r="K22" s="32">
        <f t="shared" si="3"/>
        <v>5.852147710469028</v>
      </c>
      <c r="O22" s="21"/>
    </row>
    <row r="23" spans="1:15">
      <c r="A23" s="33" t="s">
        <v>20</v>
      </c>
      <c r="B23" s="31">
        <v>724251</v>
      </c>
      <c r="C23" s="31">
        <v>668727</v>
      </c>
      <c r="D23" s="32">
        <f t="shared" si="0"/>
        <v>92.333597054059993</v>
      </c>
      <c r="E23" s="31">
        <v>55515</v>
      </c>
      <c r="F23" s="32">
        <f t="shared" si="1"/>
        <v>7.665160282830124</v>
      </c>
      <c r="G23" s="31">
        <v>621171</v>
      </c>
      <c r="H23" s="31">
        <v>578201</v>
      </c>
      <c r="I23" s="32">
        <f t="shared" si="2"/>
        <v>93.082420138737959</v>
      </c>
      <c r="J23" s="31">
        <v>42970</v>
      </c>
      <c r="K23" s="32">
        <f t="shared" si="3"/>
        <v>6.9175798612620358</v>
      </c>
      <c r="O23" s="21"/>
    </row>
    <row r="24" spans="1:15">
      <c r="A24" s="33" t="s">
        <v>28</v>
      </c>
      <c r="B24" s="31">
        <v>156269</v>
      </c>
      <c r="C24" s="31">
        <v>142203</v>
      </c>
      <c r="D24" s="32">
        <f t="shared" si="0"/>
        <v>90.998854539288018</v>
      </c>
      <c r="E24" s="31">
        <v>14023</v>
      </c>
      <c r="F24" s="32">
        <f t="shared" si="1"/>
        <v>8.9736288067370999</v>
      </c>
      <c r="G24" s="31">
        <v>131083</v>
      </c>
      <c r="H24" s="31">
        <v>120064</v>
      </c>
      <c r="I24" s="32">
        <f t="shared" si="2"/>
        <v>91.593875636047386</v>
      </c>
      <c r="J24" s="31">
        <v>11019</v>
      </c>
      <c r="K24" s="32">
        <f t="shared" si="3"/>
        <v>8.4061243639526104</v>
      </c>
      <c r="O24" s="21"/>
    </row>
    <row r="25" spans="1:15">
      <c r="A25" s="33" t="s">
        <v>29</v>
      </c>
      <c r="B25" s="31">
        <v>64235</v>
      </c>
      <c r="C25" s="31">
        <v>58573</v>
      </c>
      <c r="D25" s="32">
        <f t="shared" si="0"/>
        <v>91.185490776056668</v>
      </c>
      <c r="E25" s="31">
        <v>5660</v>
      </c>
      <c r="F25" s="32">
        <f t="shared" si="1"/>
        <v>8.8113956565735183</v>
      </c>
      <c r="G25" s="31">
        <v>53759</v>
      </c>
      <c r="H25" s="31">
        <v>48984</v>
      </c>
      <c r="I25" s="32">
        <f t="shared" si="2"/>
        <v>91.117766327498657</v>
      </c>
      <c r="J25" s="31">
        <v>4775</v>
      </c>
      <c r="K25" s="32">
        <f t="shared" si="3"/>
        <v>8.8822336725013482</v>
      </c>
      <c r="O25" s="21"/>
    </row>
    <row r="26" spans="1:15">
      <c r="A26" s="33" t="s">
        <v>30</v>
      </c>
      <c r="B26" s="31">
        <v>91128</v>
      </c>
      <c r="C26" s="31">
        <v>83993</v>
      </c>
      <c r="D26" s="32">
        <f t="shared" si="0"/>
        <v>92.170353788078302</v>
      </c>
      <c r="E26" s="31">
        <v>7135</v>
      </c>
      <c r="F26" s="32">
        <f t="shared" si="1"/>
        <v>7.829646211921693</v>
      </c>
      <c r="G26" s="31">
        <v>75205</v>
      </c>
      <c r="H26" s="31">
        <v>69428</v>
      </c>
      <c r="I26" s="32">
        <f t="shared" si="2"/>
        <v>92.318329898278037</v>
      </c>
      <c r="J26" s="31">
        <v>5777</v>
      </c>
      <c r="K26" s="32">
        <f t="shared" si="3"/>
        <v>7.6816701017219602</v>
      </c>
      <c r="O26" s="21"/>
    </row>
    <row r="27" spans="1:15">
      <c r="A27" s="33" t="s">
        <v>31</v>
      </c>
      <c r="B27" s="31">
        <v>21412</v>
      </c>
      <c r="C27" s="31">
        <v>20375</v>
      </c>
      <c r="D27" s="32">
        <f t="shared" si="0"/>
        <v>95.156921352512612</v>
      </c>
      <c r="E27" s="31">
        <v>1035</v>
      </c>
      <c r="F27" s="32">
        <f t="shared" si="1"/>
        <v>4.8337380907902112</v>
      </c>
      <c r="G27" s="31">
        <v>17407</v>
      </c>
      <c r="H27" s="31">
        <v>16594</v>
      </c>
      <c r="I27" s="32">
        <f t="shared" si="2"/>
        <v>95.329465157695182</v>
      </c>
      <c r="J27" s="31">
        <v>813</v>
      </c>
      <c r="K27" s="32">
        <f t="shared" si="3"/>
        <v>4.6705348423048196</v>
      </c>
      <c r="O27" s="21"/>
    </row>
    <row r="28" spans="1:15" ht="13.5" thickBot="1">
      <c r="A28" s="33" t="s">
        <v>32</v>
      </c>
      <c r="B28" s="31">
        <v>12839</v>
      </c>
      <c r="C28" s="31">
        <v>12493</v>
      </c>
      <c r="D28" s="32">
        <f t="shared" si="0"/>
        <v>97.305086065892979</v>
      </c>
      <c r="E28" s="31">
        <v>345</v>
      </c>
      <c r="F28" s="32">
        <f t="shared" si="1"/>
        <v>2.6871251655113326</v>
      </c>
      <c r="G28" s="31">
        <v>10269</v>
      </c>
      <c r="H28" s="31">
        <v>10010</v>
      </c>
      <c r="I28" s="32">
        <f t="shared" si="2"/>
        <v>97.477845944103606</v>
      </c>
      <c r="J28" s="31">
        <v>258</v>
      </c>
      <c r="K28" s="32">
        <f t="shared" si="3"/>
        <v>2.5124160093485246</v>
      </c>
    </row>
    <row r="29" spans="1:15" ht="13.5" thickTop="1">
      <c r="A29" s="8"/>
      <c r="B29" s="9" t="s">
        <v>49</v>
      </c>
      <c r="C29" s="10"/>
      <c r="D29" s="10"/>
      <c r="E29" s="10"/>
      <c r="F29" s="10"/>
      <c r="G29" s="34" t="s">
        <v>212</v>
      </c>
      <c r="H29" s="10"/>
      <c r="I29" s="10"/>
      <c r="J29" s="10"/>
      <c r="K29" s="10"/>
    </row>
    <row r="30" spans="1:15">
      <c r="A30" s="11" t="s">
        <v>1</v>
      </c>
      <c r="B30" s="12"/>
      <c r="C30" s="13" t="s">
        <v>25</v>
      </c>
      <c r="D30" s="13"/>
      <c r="E30" s="14" t="s">
        <v>2</v>
      </c>
      <c r="F30" s="15"/>
      <c r="G30" s="12"/>
      <c r="H30" s="13" t="s">
        <v>25</v>
      </c>
      <c r="I30" s="13"/>
      <c r="J30" s="14" t="s">
        <v>2</v>
      </c>
      <c r="K30" s="15"/>
    </row>
    <row r="31" spans="1:15">
      <c r="A31" s="16" t="s">
        <v>3</v>
      </c>
      <c r="B31" s="12" t="s">
        <v>4</v>
      </c>
      <c r="C31" s="12" t="s">
        <v>4</v>
      </c>
      <c r="D31" s="12" t="s">
        <v>204</v>
      </c>
      <c r="E31" s="12" t="s">
        <v>4</v>
      </c>
      <c r="F31" s="12" t="s">
        <v>204</v>
      </c>
      <c r="G31" s="12" t="s">
        <v>4</v>
      </c>
      <c r="H31" s="12" t="s">
        <v>4</v>
      </c>
      <c r="I31" s="12" t="s">
        <v>204</v>
      </c>
      <c r="J31" s="12" t="s">
        <v>4</v>
      </c>
      <c r="K31" s="12" t="s">
        <v>204</v>
      </c>
    </row>
    <row r="32" spans="1:15">
      <c r="A32" s="17"/>
      <c r="B32" s="18" t="s">
        <v>5</v>
      </c>
      <c r="C32" s="19" t="s">
        <v>5</v>
      </c>
      <c r="D32" s="20" t="s">
        <v>5</v>
      </c>
      <c r="E32" s="19" t="s">
        <v>5</v>
      </c>
      <c r="F32" s="20" t="s">
        <v>5</v>
      </c>
      <c r="G32" s="18" t="s">
        <v>5</v>
      </c>
      <c r="H32" s="19" t="s">
        <v>5</v>
      </c>
      <c r="I32" s="20" t="s">
        <v>5</v>
      </c>
      <c r="J32" s="19" t="s">
        <v>5</v>
      </c>
      <c r="K32" s="20" t="s">
        <v>5</v>
      </c>
    </row>
    <row r="33" spans="1:11">
      <c r="A33" s="22"/>
      <c r="B33" s="25"/>
      <c r="C33" s="25"/>
      <c r="D33" s="25"/>
      <c r="E33" s="25"/>
      <c r="F33" s="26"/>
      <c r="G33" s="23"/>
      <c r="H33" s="23"/>
      <c r="I33" s="35"/>
      <c r="J33" s="23"/>
      <c r="K33" s="36"/>
    </row>
    <row r="34" spans="1:11">
      <c r="A34" s="27" t="s">
        <v>6</v>
      </c>
      <c r="B34" s="28">
        <v>2811050</v>
      </c>
      <c r="C34" s="28">
        <v>1139083</v>
      </c>
      <c r="D34" s="29">
        <f t="shared" ref="D34:D39" si="4">100*C34/$B34</f>
        <v>40.521620035218156</v>
      </c>
      <c r="E34" s="28">
        <v>1576228</v>
      </c>
      <c r="F34" s="29">
        <f>100*E34/$B34</f>
        <v>56.072570747585424</v>
      </c>
      <c r="G34" s="28">
        <v>21991339</v>
      </c>
      <c r="H34" s="28">
        <v>3786678</v>
      </c>
      <c r="I34" s="29">
        <f>100*H34/$G34</f>
        <v>17.218951515412499</v>
      </c>
      <c r="J34" s="28">
        <v>18131960</v>
      </c>
      <c r="K34" s="29">
        <f>100*J34/$G34</f>
        <v>82.450459246706174</v>
      </c>
    </row>
    <row r="35" spans="1:11">
      <c r="A35" s="30" t="s">
        <v>7</v>
      </c>
      <c r="B35" s="31">
        <v>86701</v>
      </c>
      <c r="C35" s="31">
        <v>0</v>
      </c>
      <c r="D35" s="32">
        <f t="shared" si="4"/>
        <v>0</v>
      </c>
      <c r="E35" s="31">
        <v>0</v>
      </c>
      <c r="F35" s="32">
        <v>0</v>
      </c>
      <c r="G35" s="31">
        <v>72699</v>
      </c>
      <c r="H35" s="31">
        <v>0</v>
      </c>
      <c r="I35" s="32">
        <v>0</v>
      </c>
      <c r="J35" s="31">
        <v>0</v>
      </c>
      <c r="K35" s="32">
        <v>0</v>
      </c>
    </row>
    <row r="36" spans="1:11">
      <c r="A36" s="30" t="s">
        <v>8</v>
      </c>
      <c r="B36" s="31">
        <v>138955</v>
      </c>
      <c r="C36" s="31">
        <v>12944</v>
      </c>
      <c r="D36" s="32">
        <f t="shared" si="4"/>
        <v>9.3152459429311651</v>
      </c>
      <c r="E36" s="31">
        <v>124020</v>
      </c>
      <c r="F36" s="32">
        <f t="shared" ref="F36:F43" si="5">100*E36/$B36</f>
        <v>89.251916087942135</v>
      </c>
      <c r="G36" s="31">
        <v>615837</v>
      </c>
      <c r="H36" s="31">
        <v>14033</v>
      </c>
      <c r="I36" s="32">
        <f t="shared" ref="I36:I53" si="6">100*H36/$G36</f>
        <v>2.278687379939822</v>
      </c>
      <c r="J36" s="31">
        <v>601804</v>
      </c>
      <c r="K36" s="32">
        <f t="shared" ref="K36:K53" si="7">100*J36/$G36</f>
        <v>97.721312620060175</v>
      </c>
    </row>
    <row r="37" spans="1:11">
      <c r="A37" s="30" t="s">
        <v>9</v>
      </c>
      <c r="B37" s="31">
        <v>157384</v>
      </c>
      <c r="C37" s="31">
        <v>18983</v>
      </c>
      <c r="D37" s="32">
        <f t="shared" si="4"/>
        <v>12.061581863467698</v>
      </c>
      <c r="E37" s="31">
        <v>135406</v>
      </c>
      <c r="F37" s="32">
        <f t="shared" si="5"/>
        <v>86.035429268540639</v>
      </c>
      <c r="G37" s="31">
        <v>1810198</v>
      </c>
      <c r="H37" s="31">
        <v>21233</v>
      </c>
      <c r="I37" s="32">
        <f t="shared" si="6"/>
        <v>1.1729656092869398</v>
      </c>
      <c r="J37" s="31">
        <v>1788965</v>
      </c>
      <c r="K37" s="32">
        <f t="shared" si="7"/>
        <v>98.827034390713067</v>
      </c>
    </row>
    <row r="38" spans="1:11">
      <c r="A38" s="30" t="s">
        <v>10</v>
      </c>
      <c r="B38" s="31">
        <v>155390</v>
      </c>
      <c r="C38" s="31">
        <v>29941</v>
      </c>
      <c r="D38" s="32">
        <f t="shared" si="4"/>
        <v>19.26829268292683</v>
      </c>
      <c r="E38" s="31">
        <v>125449</v>
      </c>
      <c r="F38" s="32">
        <f t="shared" si="5"/>
        <v>80.731707317073173</v>
      </c>
      <c r="G38" s="31">
        <v>3020374</v>
      </c>
      <c r="H38" s="31">
        <v>57067</v>
      </c>
      <c r="I38" s="32">
        <f t="shared" si="6"/>
        <v>1.8894017760714401</v>
      </c>
      <c r="J38" s="31">
        <v>2963308</v>
      </c>
      <c r="K38" s="32">
        <f t="shared" si="7"/>
        <v>98.110631332411145</v>
      </c>
    </row>
    <row r="39" spans="1:11">
      <c r="A39" s="30" t="s">
        <v>11</v>
      </c>
      <c r="B39" s="31">
        <v>179303</v>
      </c>
      <c r="C39" s="31">
        <v>34063</v>
      </c>
      <c r="D39" s="32">
        <f t="shared" si="4"/>
        <v>18.997451241752788</v>
      </c>
      <c r="E39" s="31">
        <v>143237</v>
      </c>
      <c r="F39" s="32">
        <f t="shared" si="5"/>
        <v>79.885445307663559</v>
      </c>
      <c r="G39" s="31">
        <v>3106387</v>
      </c>
      <c r="H39" s="31">
        <v>99072</v>
      </c>
      <c r="I39" s="32">
        <f t="shared" si="6"/>
        <v>3.189299980974682</v>
      </c>
      <c r="J39" s="31">
        <v>3007316</v>
      </c>
      <c r="K39" s="32">
        <f t="shared" si="7"/>
        <v>96.810732210764471</v>
      </c>
    </row>
    <row r="40" spans="1:11">
      <c r="A40" s="30" t="s">
        <v>12</v>
      </c>
      <c r="B40" s="31">
        <v>200288</v>
      </c>
      <c r="C40" s="31" t="s">
        <v>51</v>
      </c>
      <c r="D40" s="32" t="s">
        <v>213</v>
      </c>
      <c r="E40" s="31">
        <v>165875</v>
      </c>
      <c r="F40" s="32">
        <f t="shared" si="5"/>
        <v>82.818241731906056</v>
      </c>
      <c r="G40" s="31">
        <v>2513266</v>
      </c>
      <c r="H40" s="31">
        <v>123268</v>
      </c>
      <c r="I40" s="32">
        <f t="shared" si="6"/>
        <v>4.9046937331742839</v>
      </c>
      <c r="J40" s="31">
        <v>2389998</v>
      </c>
      <c r="K40" s="32">
        <f t="shared" si="7"/>
        <v>95.095306266825716</v>
      </c>
    </row>
    <row r="41" spans="1:11">
      <c r="A41" s="30" t="s">
        <v>13</v>
      </c>
      <c r="B41" s="31">
        <v>224388</v>
      </c>
      <c r="C41" s="31" t="s">
        <v>251</v>
      </c>
      <c r="D41" s="32">
        <f>100*94246/$B41</f>
        <v>42.001354796156654</v>
      </c>
      <c r="E41" s="31">
        <v>162558</v>
      </c>
      <c r="F41" s="32">
        <f t="shared" si="5"/>
        <v>72.445050537461896</v>
      </c>
      <c r="G41" s="31">
        <v>2134205</v>
      </c>
      <c r="H41" s="31">
        <v>187633</v>
      </c>
      <c r="I41" s="32">
        <f t="shared" si="6"/>
        <v>8.7917046394324814</v>
      </c>
      <c r="J41" s="31">
        <v>1946572</v>
      </c>
      <c r="K41" s="32">
        <f t="shared" si="7"/>
        <v>91.208295360567519</v>
      </c>
    </row>
    <row r="42" spans="1:11">
      <c r="A42" s="30" t="s">
        <v>14</v>
      </c>
      <c r="B42" s="31">
        <v>410246</v>
      </c>
      <c r="C42" s="31">
        <v>146952</v>
      </c>
      <c r="D42" s="32">
        <f>100*C42/$B42</f>
        <v>35.820458944145706</v>
      </c>
      <c r="E42" s="31">
        <v>263295</v>
      </c>
      <c r="F42" s="32">
        <f t="shared" si="5"/>
        <v>64.1797848120396</v>
      </c>
      <c r="G42" s="31">
        <v>3059801</v>
      </c>
      <c r="H42" s="31">
        <v>505878</v>
      </c>
      <c r="I42" s="32">
        <f t="shared" si="6"/>
        <v>16.533035971947196</v>
      </c>
      <c r="J42" s="31">
        <v>2553924</v>
      </c>
      <c r="K42" s="32">
        <f t="shared" si="7"/>
        <v>83.466996709916756</v>
      </c>
    </row>
    <row r="43" spans="1:11">
      <c r="A43" s="30" t="s">
        <v>15</v>
      </c>
      <c r="B43" s="31">
        <v>356227</v>
      </c>
      <c r="C43" s="31">
        <v>169516</v>
      </c>
      <c r="D43" s="32">
        <f>100*C43/$B43</f>
        <v>47.586510848419685</v>
      </c>
      <c r="E43" s="31">
        <v>186711</v>
      </c>
      <c r="F43" s="32">
        <f t="shared" si="5"/>
        <v>52.413489151580315</v>
      </c>
      <c r="G43" s="31">
        <v>1823777</v>
      </c>
      <c r="H43" s="31">
        <v>541756</v>
      </c>
      <c r="I43" s="32">
        <f t="shared" si="6"/>
        <v>29.705166804932841</v>
      </c>
      <c r="J43" s="31">
        <v>1282020</v>
      </c>
      <c r="K43" s="32">
        <f t="shared" si="7"/>
        <v>70.294778363802152</v>
      </c>
    </row>
    <row r="44" spans="1:11">
      <c r="A44" s="30" t="s">
        <v>16</v>
      </c>
      <c r="B44" s="31" t="s">
        <v>250</v>
      </c>
      <c r="C44" s="31" t="s">
        <v>252</v>
      </c>
      <c r="D44" s="32">
        <f>100*(440341/676317)</f>
        <v>65.108669455299804</v>
      </c>
      <c r="E44" s="31">
        <v>188164</v>
      </c>
      <c r="F44" s="32">
        <f>100*E44/676317</f>
        <v>27.821864598997216</v>
      </c>
      <c r="G44" s="31">
        <v>2254679</v>
      </c>
      <c r="H44" s="31">
        <v>1047564</v>
      </c>
      <c r="I44" s="32">
        <f t="shared" si="6"/>
        <v>46.461780146974355</v>
      </c>
      <c r="J44" s="31">
        <v>1207115</v>
      </c>
      <c r="K44" s="32">
        <f t="shared" si="7"/>
        <v>53.538219853025645</v>
      </c>
    </row>
    <row r="45" spans="1:11">
      <c r="A45" s="33" t="s">
        <v>17</v>
      </c>
      <c r="B45" s="31" t="s">
        <v>51</v>
      </c>
      <c r="C45" s="31" t="s">
        <v>51</v>
      </c>
      <c r="D45" s="32" t="s">
        <v>213</v>
      </c>
      <c r="E45" s="31">
        <v>47811</v>
      </c>
      <c r="F45" s="32" t="s">
        <v>213</v>
      </c>
      <c r="G45" s="31">
        <v>872308</v>
      </c>
      <c r="H45" s="31">
        <v>583941</v>
      </c>
      <c r="I45" s="32">
        <f t="shared" si="6"/>
        <v>66.942066334368135</v>
      </c>
      <c r="J45" s="31">
        <v>288367</v>
      </c>
      <c r="K45" s="32">
        <f t="shared" si="7"/>
        <v>33.057933665631865</v>
      </c>
    </row>
    <row r="46" spans="1:11">
      <c r="A46" s="33" t="s">
        <v>18</v>
      </c>
      <c r="B46" s="31">
        <v>171755</v>
      </c>
      <c r="C46" s="31">
        <v>144881</v>
      </c>
      <c r="D46" s="32">
        <f>100*C46/$B46</f>
        <v>84.353293936129958</v>
      </c>
      <c r="E46" s="31" t="s">
        <v>253</v>
      </c>
      <c r="F46" s="32">
        <f>100*32089/$B46</f>
        <v>18.683007772699483</v>
      </c>
      <c r="G46" s="31">
        <v>573630</v>
      </c>
      <c r="H46" s="31">
        <v>480091</v>
      </c>
      <c r="I46" s="32">
        <f t="shared" si="6"/>
        <v>83.693495807401987</v>
      </c>
      <c r="J46" s="31">
        <v>93538</v>
      </c>
      <c r="K46" s="32">
        <f t="shared" si="7"/>
        <v>16.306329864198176</v>
      </c>
    </row>
    <row r="47" spans="1:11">
      <c r="A47" s="33" t="s">
        <v>19</v>
      </c>
      <c r="B47" s="31">
        <v>38045</v>
      </c>
      <c r="C47" s="31">
        <v>32794</v>
      </c>
      <c r="D47" s="32">
        <f t="shared" ref="D47:D53" si="8">100*C47/B47</f>
        <v>86.197923511630961</v>
      </c>
      <c r="E47" s="31" t="s">
        <v>51</v>
      </c>
      <c r="F47" s="32" t="s">
        <v>213</v>
      </c>
      <c r="G47" s="31">
        <v>107605</v>
      </c>
      <c r="H47" s="31">
        <v>101527</v>
      </c>
      <c r="I47" s="32">
        <f t="shared" si="6"/>
        <v>94.35156358905256</v>
      </c>
      <c r="J47" s="31">
        <v>6077</v>
      </c>
      <c r="K47" s="32">
        <f t="shared" si="7"/>
        <v>5.647507086101947</v>
      </c>
    </row>
    <row r="48" spans="1:11">
      <c r="A48" s="33" t="s">
        <v>20</v>
      </c>
      <c r="B48" s="31">
        <v>8137</v>
      </c>
      <c r="C48" s="31">
        <v>7014</v>
      </c>
      <c r="D48" s="32">
        <f t="shared" si="8"/>
        <v>86.198844783089598</v>
      </c>
      <c r="E48" s="31">
        <v>1114</v>
      </c>
      <c r="F48" s="32">
        <f t="shared" ref="F48:F53" si="9">100*E48/$B48</f>
        <v>13.690549342509524</v>
      </c>
      <c r="G48" s="31">
        <v>18577</v>
      </c>
      <c r="H48" s="31">
        <v>16828</v>
      </c>
      <c r="I48" s="32">
        <f t="shared" si="6"/>
        <v>90.585132152661899</v>
      </c>
      <c r="J48" s="31">
        <v>1749</v>
      </c>
      <c r="K48" s="32">
        <f t="shared" si="7"/>
        <v>9.4148678473381064</v>
      </c>
    </row>
    <row r="49" spans="1:11">
      <c r="A49" s="33" t="s">
        <v>28</v>
      </c>
      <c r="B49" s="31">
        <v>2827</v>
      </c>
      <c r="C49" s="31">
        <v>2611</v>
      </c>
      <c r="D49" s="32">
        <f t="shared" si="8"/>
        <v>92.35939158118147</v>
      </c>
      <c r="E49" s="31">
        <v>213</v>
      </c>
      <c r="F49" s="32">
        <f t="shared" si="9"/>
        <v>7.534488857446056</v>
      </c>
      <c r="G49" s="31">
        <v>3428</v>
      </c>
      <c r="H49" s="31">
        <v>2698</v>
      </c>
      <c r="I49" s="32">
        <f t="shared" si="6"/>
        <v>78.704784130688452</v>
      </c>
      <c r="J49" s="31">
        <v>730</v>
      </c>
      <c r="K49" s="32">
        <f t="shared" si="7"/>
        <v>21.295215869311551</v>
      </c>
    </row>
    <row r="50" spans="1:11">
      <c r="A50" s="33" t="s">
        <v>29</v>
      </c>
      <c r="B50" s="31">
        <v>1328</v>
      </c>
      <c r="C50" s="31">
        <v>1225</v>
      </c>
      <c r="D50" s="32">
        <f t="shared" si="8"/>
        <v>92.243975903614455</v>
      </c>
      <c r="E50" s="31">
        <v>101</v>
      </c>
      <c r="F50" s="32">
        <f t="shared" si="9"/>
        <v>7.6054216867469879</v>
      </c>
      <c r="G50" s="31">
        <v>1507</v>
      </c>
      <c r="H50" s="31">
        <v>1347</v>
      </c>
      <c r="I50" s="32">
        <f t="shared" si="6"/>
        <v>89.3828798938288</v>
      </c>
      <c r="J50" s="31">
        <v>160</v>
      </c>
      <c r="K50" s="32">
        <f t="shared" si="7"/>
        <v>10.617120106171201</v>
      </c>
    </row>
    <row r="51" spans="1:11">
      <c r="A51" s="33" t="s">
        <v>30</v>
      </c>
      <c r="B51" s="31">
        <v>2390</v>
      </c>
      <c r="C51" s="31">
        <v>2243</v>
      </c>
      <c r="D51" s="32">
        <f t="shared" si="8"/>
        <v>93.84937238493724</v>
      </c>
      <c r="E51" s="31">
        <v>147</v>
      </c>
      <c r="F51" s="32">
        <f t="shared" si="9"/>
        <v>6.1506276150627617</v>
      </c>
      <c r="G51" s="31">
        <v>2329</v>
      </c>
      <c r="H51" s="31">
        <v>2056</v>
      </c>
      <c r="I51" s="32">
        <f t="shared" si="6"/>
        <v>88.278231000429372</v>
      </c>
      <c r="J51" s="31">
        <v>274</v>
      </c>
      <c r="K51" s="32">
        <f t="shared" si="7"/>
        <v>11.764705882352942</v>
      </c>
    </row>
    <row r="52" spans="1:11">
      <c r="A52" s="33" t="s">
        <v>31</v>
      </c>
      <c r="B52" s="31">
        <v>708</v>
      </c>
      <c r="C52" s="31">
        <v>681</v>
      </c>
      <c r="D52" s="32">
        <f t="shared" si="8"/>
        <v>96.186440677966104</v>
      </c>
      <c r="E52" s="31">
        <v>25</v>
      </c>
      <c r="F52" s="32">
        <f t="shared" si="9"/>
        <v>3.5310734463276838</v>
      </c>
      <c r="G52" s="37">
        <v>454</v>
      </c>
      <c r="H52" s="37">
        <v>420</v>
      </c>
      <c r="I52" s="32">
        <f t="shared" si="6"/>
        <v>92.511013215859037</v>
      </c>
      <c r="J52" s="31">
        <v>34</v>
      </c>
      <c r="K52" s="32">
        <f t="shared" si="7"/>
        <v>7.4889867841409687</v>
      </c>
    </row>
    <row r="53" spans="1:11" ht="13.5" thickBot="1">
      <c r="A53" s="38" t="s">
        <v>32</v>
      </c>
      <c r="B53" s="31">
        <v>661</v>
      </c>
      <c r="C53" s="31">
        <v>648</v>
      </c>
      <c r="D53" s="32">
        <f t="shared" si="8"/>
        <v>98.033282904689869</v>
      </c>
      <c r="E53" s="31">
        <v>13</v>
      </c>
      <c r="F53" s="32">
        <f t="shared" si="9"/>
        <v>1.9667170953101361</v>
      </c>
      <c r="G53" s="39">
        <v>280</v>
      </c>
      <c r="H53" s="39">
        <v>269</v>
      </c>
      <c r="I53" s="32">
        <f t="shared" si="6"/>
        <v>96.071428571428569</v>
      </c>
      <c r="J53" s="40">
        <v>11</v>
      </c>
      <c r="K53" s="32">
        <f t="shared" si="7"/>
        <v>3.9285714285714284</v>
      </c>
    </row>
    <row r="54" spans="1:11" ht="13.5" thickTop="1">
      <c r="A54" s="8"/>
      <c r="B54" s="9" t="s">
        <v>71</v>
      </c>
      <c r="C54" s="10"/>
      <c r="D54" s="10"/>
      <c r="E54" s="10"/>
      <c r="F54" s="10"/>
      <c r="G54" s="9" t="s">
        <v>22</v>
      </c>
      <c r="H54" s="10"/>
      <c r="I54" s="10"/>
      <c r="J54" s="10"/>
      <c r="K54" s="10"/>
    </row>
    <row r="55" spans="1:11">
      <c r="A55" s="11" t="s">
        <v>1</v>
      </c>
      <c r="B55" s="12"/>
      <c r="C55" s="13" t="s">
        <v>25</v>
      </c>
      <c r="D55" s="13"/>
      <c r="E55" s="14" t="s">
        <v>2</v>
      </c>
      <c r="F55" s="15"/>
      <c r="G55" s="12"/>
      <c r="H55" s="13" t="s">
        <v>25</v>
      </c>
      <c r="I55" s="13"/>
      <c r="J55" s="14" t="s">
        <v>2</v>
      </c>
      <c r="K55" s="15"/>
    </row>
    <row r="56" spans="1:11">
      <c r="A56" s="16" t="s">
        <v>3</v>
      </c>
      <c r="B56" s="12" t="s">
        <v>4</v>
      </c>
      <c r="C56" s="12" t="s">
        <v>4</v>
      </c>
      <c r="D56" s="12" t="s">
        <v>204</v>
      </c>
      <c r="E56" s="12" t="s">
        <v>4</v>
      </c>
      <c r="F56" s="12" t="s">
        <v>204</v>
      </c>
      <c r="G56" s="12" t="s">
        <v>4</v>
      </c>
      <c r="H56" s="12" t="s">
        <v>4</v>
      </c>
      <c r="I56" s="12" t="s">
        <v>204</v>
      </c>
      <c r="J56" s="12" t="s">
        <v>4</v>
      </c>
      <c r="K56" s="12" t="s">
        <v>204</v>
      </c>
    </row>
    <row r="57" spans="1:11">
      <c r="A57" s="17"/>
      <c r="B57" s="18" t="s">
        <v>5</v>
      </c>
      <c r="C57" s="19" t="s">
        <v>5</v>
      </c>
      <c r="D57" s="20" t="s">
        <v>5</v>
      </c>
      <c r="E57" s="19" t="s">
        <v>5</v>
      </c>
      <c r="F57" s="20" t="s">
        <v>5</v>
      </c>
      <c r="G57" s="18" t="s">
        <v>5</v>
      </c>
      <c r="H57" s="19" t="s">
        <v>5</v>
      </c>
      <c r="I57" s="20" t="s">
        <v>5</v>
      </c>
      <c r="J57" s="19" t="s">
        <v>5</v>
      </c>
      <c r="K57" s="20" t="s">
        <v>5</v>
      </c>
    </row>
    <row r="58" spans="1:11">
      <c r="A58" s="22"/>
      <c r="B58" s="25"/>
      <c r="C58" s="25"/>
      <c r="D58" s="25"/>
      <c r="E58" s="25"/>
      <c r="F58" s="25"/>
      <c r="G58" s="25"/>
      <c r="H58" s="25"/>
      <c r="I58" s="25"/>
      <c r="J58" s="25"/>
      <c r="K58" s="26"/>
    </row>
    <row r="59" spans="1:11">
      <c r="A59" s="27" t="s">
        <v>6</v>
      </c>
      <c r="B59" s="28">
        <v>75231</v>
      </c>
      <c r="C59" s="28">
        <v>27890</v>
      </c>
      <c r="D59" s="29">
        <f>100*C59/$B59</f>
        <v>37.072483417740024</v>
      </c>
      <c r="E59" s="28">
        <v>45920</v>
      </c>
      <c r="F59" s="29">
        <f>100*E59/$B59</f>
        <v>61.038667570549372</v>
      </c>
      <c r="G59" s="28">
        <v>68563354</v>
      </c>
      <c r="H59" s="28">
        <v>14408959</v>
      </c>
      <c r="I59" s="29">
        <f>100*H59/$G59</f>
        <v>21.015539875718449</v>
      </c>
      <c r="J59" s="28">
        <v>52844073</v>
      </c>
      <c r="K59" s="29">
        <f>100*J59/$G59</f>
        <v>77.073348832964029</v>
      </c>
    </row>
    <row r="60" spans="1:11">
      <c r="A60" s="30" t="s">
        <v>7</v>
      </c>
      <c r="B60" s="31">
        <v>1421</v>
      </c>
      <c r="C60" s="31">
        <v>0</v>
      </c>
      <c r="D60" s="32">
        <f>100*C60/$B60</f>
        <v>0</v>
      </c>
      <c r="E60" s="31">
        <v>0</v>
      </c>
      <c r="F60" s="32">
        <f>100*E60/$B60</f>
        <v>0</v>
      </c>
      <c r="G60" s="31">
        <v>1310275</v>
      </c>
      <c r="H60" s="31">
        <v>0</v>
      </c>
      <c r="I60" s="32">
        <v>0</v>
      </c>
      <c r="J60" s="31">
        <v>0</v>
      </c>
      <c r="K60" s="32">
        <v>0</v>
      </c>
    </row>
    <row r="61" spans="1:11">
      <c r="A61" s="30" t="s">
        <v>8</v>
      </c>
      <c r="B61" s="31" t="s">
        <v>254</v>
      </c>
      <c r="C61" s="31" t="s">
        <v>266</v>
      </c>
      <c r="D61" s="32">
        <f>100*993/5002</f>
        <v>19.852059176329469</v>
      </c>
      <c r="E61" s="32" t="s">
        <v>272</v>
      </c>
      <c r="F61" s="32">
        <f>4009/5002*100</f>
        <v>80.147940823670524</v>
      </c>
      <c r="G61" s="31">
        <v>9109609</v>
      </c>
      <c r="H61" s="31">
        <v>244305</v>
      </c>
      <c r="I61" s="32">
        <f t="shared" ref="I61:I78" si="10">100*H61/$G61</f>
        <v>2.6818384850546275</v>
      </c>
      <c r="J61" s="31">
        <v>8865304</v>
      </c>
      <c r="K61" s="32">
        <f t="shared" ref="K61:K78" si="11">100*J61/$G61</f>
        <v>97.318161514945373</v>
      </c>
    </row>
    <row r="62" spans="1:11">
      <c r="A62" s="30" t="s">
        <v>9</v>
      </c>
      <c r="B62" s="31" t="s">
        <v>255</v>
      </c>
      <c r="C62" s="31">
        <v>0</v>
      </c>
      <c r="D62" s="32">
        <f>100*0/2995</f>
        <v>0</v>
      </c>
      <c r="E62" s="32" t="s">
        <v>255</v>
      </c>
      <c r="F62" s="32">
        <f>100*2995/2995</f>
        <v>100</v>
      </c>
      <c r="G62" s="31">
        <v>8995715</v>
      </c>
      <c r="H62" s="31">
        <v>297861</v>
      </c>
      <c r="I62" s="32">
        <f t="shared" si="10"/>
        <v>3.3111431387054835</v>
      </c>
      <c r="J62" s="31">
        <v>8697854</v>
      </c>
      <c r="K62" s="32">
        <f>100*J62/$G62</f>
        <v>96.688856861294511</v>
      </c>
    </row>
    <row r="63" spans="1:11">
      <c r="A63" s="30" t="s">
        <v>10</v>
      </c>
      <c r="B63" s="31" t="s">
        <v>256</v>
      </c>
      <c r="C63" s="31" t="s">
        <v>267</v>
      </c>
      <c r="D63" s="32">
        <f>100*3/7027</f>
        <v>4.2692471894122667E-2</v>
      </c>
      <c r="E63" s="32" t="s">
        <v>273</v>
      </c>
      <c r="F63" s="32">
        <f>100*7024/7027</f>
        <v>99.957307528105872</v>
      </c>
      <c r="G63" s="31">
        <v>7785504</v>
      </c>
      <c r="H63" s="31">
        <v>518795</v>
      </c>
      <c r="I63" s="32">
        <f t="shared" si="10"/>
        <v>6.6636019967364994</v>
      </c>
      <c r="J63" s="31">
        <v>7266710</v>
      </c>
      <c r="K63" s="32">
        <f t="shared" si="11"/>
        <v>93.336410847647116</v>
      </c>
    </row>
    <row r="64" spans="1:11">
      <c r="A64" s="30" t="s">
        <v>11</v>
      </c>
      <c r="B64" s="31" t="s">
        <v>257</v>
      </c>
      <c r="C64" s="31">
        <v>0</v>
      </c>
      <c r="D64" s="32">
        <f>100*0/4008</f>
        <v>0</v>
      </c>
      <c r="E64" s="32" t="s">
        <v>257</v>
      </c>
      <c r="F64" s="32">
        <f>100*4008/4008</f>
        <v>100</v>
      </c>
      <c r="G64" s="31">
        <v>6428365</v>
      </c>
      <c r="H64" s="31">
        <v>592312</v>
      </c>
      <c r="I64" s="32">
        <f t="shared" si="10"/>
        <v>9.2140380952232803</v>
      </c>
      <c r="J64" s="31">
        <v>5836052</v>
      </c>
      <c r="K64" s="32">
        <f t="shared" si="11"/>
        <v>90.785946348721637</v>
      </c>
    </row>
    <row r="65" spans="1:11">
      <c r="A65" s="30" t="s">
        <v>12</v>
      </c>
      <c r="B65" s="31" t="s">
        <v>258</v>
      </c>
      <c r="C65" s="31" t="s">
        <v>51</v>
      </c>
      <c r="D65" s="32" t="s">
        <v>213</v>
      </c>
      <c r="E65" s="32" t="s">
        <v>274</v>
      </c>
      <c r="F65" s="32">
        <f>100*3989/3990</f>
        <v>99.974937343358391</v>
      </c>
      <c r="G65" s="31">
        <v>5344569</v>
      </c>
      <c r="H65" s="31">
        <v>616285</v>
      </c>
      <c r="I65" s="32">
        <f t="shared" si="10"/>
        <v>11.531051428094576</v>
      </c>
      <c r="J65" s="31">
        <v>4728284</v>
      </c>
      <c r="K65" s="32">
        <f t="shared" si="11"/>
        <v>88.468948571905429</v>
      </c>
    </row>
    <row r="66" spans="1:11">
      <c r="A66" s="30" t="s">
        <v>13</v>
      </c>
      <c r="B66" s="31" t="s">
        <v>259</v>
      </c>
      <c r="C66" s="31" t="s">
        <v>268</v>
      </c>
      <c r="D66" s="32">
        <f>100*1007/5333</f>
        <v>18.882430151884492</v>
      </c>
      <c r="E66" s="32" t="s">
        <v>275</v>
      </c>
      <c r="F66" s="32">
        <f>100*4327/5333</f>
        <v>81.136321020063761</v>
      </c>
      <c r="G66" s="31">
        <v>4412546</v>
      </c>
      <c r="H66" s="31">
        <v>671708</v>
      </c>
      <c r="I66" s="32">
        <f t="shared" si="10"/>
        <v>15.222685497216347</v>
      </c>
      <c r="J66" s="31">
        <v>3740838</v>
      </c>
      <c r="K66" s="32">
        <f t="shared" si="11"/>
        <v>84.777314502783653</v>
      </c>
    </row>
    <row r="67" spans="1:11">
      <c r="A67" s="30" t="s">
        <v>14</v>
      </c>
      <c r="B67" s="31" t="s">
        <v>260</v>
      </c>
      <c r="C67" s="31" t="s">
        <v>269</v>
      </c>
      <c r="D67" s="32">
        <f>100*2022/7009</f>
        <v>28.84862319874447</v>
      </c>
      <c r="E67" s="32" t="s">
        <v>276</v>
      </c>
      <c r="F67" s="32">
        <f>100*4987/7009</f>
        <v>71.151376801255523</v>
      </c>
      <c r="G67" s="31">
        <v>6993094</v>
      </c>
      <c r="H67" s="31">
        <v>1551596</v>
      </c>
      <c r="I67" s="32">
        <f t="shared" si="10"/>
        <v>22.187546742543429</v>
      </c>
      <c r="J67" s="31">
        <v>5441499</v>
      </c>
      <c r="K67" s="32">
        <f t="shared" si="11"/>
        <v>77.812467557278651</v>
      </c>
    </row>
    <row r="68" spans="1:11">
      <c r="A68" s="30" t="s">
        <v>15</v>
      </c>
      <c r="B68" s="31">
        <v>7139</v>
      </c>
      <c r="C68" s="31">
        <v>4145</v>
      </c>
      <c r="D68" s="32">
        <f>100*C68/B68</f>
        <v>58.06135313069057</v>
      </c>
      <c r="E68" s="32">
        <v>2994</v>
      </c>
      <c r="F68" s="32">
        <f>100*E68/$B68</f>
        <v>41.93864686930943</v>
      </c>
      <c r="G68" s="31">
        <v>5250523</v>
      </c>
      <c r="H68" s="31">
        <v>1747808</v>
      </c>
      <c r="I68" s="32">
        <f t="shared" si="10"/>
        <v>33.288264807143975</v>
      </c>
      <c r="J68" s="31">
        <v>3502715</v>
      </c>
      <c r="K68" s="32">
        <f t="shared" si="11"/>
        <v>66.711735192856025</v>
      </c>
    </row>
    <row r="69" spans="1:11">
      <c r="A69" s="30" t="s">
        <v>16</v>
      </c>
      <c r="B69" s="31" t="s">
        <v>261</v>
      </c>
      <c r="C69" s="31" t="s">
        <v>270</v>
      </c>
      <c r="D69" s="32">
        <f>100*12323/22923</f>
        <v>53.758234088033852</v>
      </c>
      <c r="E69" s="32">
        <v>8396</v>
      </c>
      <c r="F69" s="32">
        <f>100*E69/22923</f>
        <v>36.626968546874316</v>
      </c>
      <c r="G69" s="31">
        <v>7131645</v>
      </c>
      <c r="H69" s="31">
        <v>3551972</v>
      </c>
      <c r="I69" s="32">
        <f t="shared" si="10"/>
        <v>49.80578814565223</v>
      </c>
      <c r="J69" s="31">
        <v>3579672</v>
      </c>
      <c r="K69" s="32">
        <f t="shared" si="11"/>
        <v>50.194197832337423</v>
      </c>
    </row>
    <row r="70" spans="1:11">
      <c r="A70" s="33" t="s">
        <v>17</v>
      </c>
      <c r="B70" s="31" t="s">
        <v>51</v>
      </c>
      <c r="C70" s="31" t="s">
        <v>51</v>
      </c>
      <c r="D70" s="32" t="s">
        <v>213</v>
      </c>
      <c r="E70" s="32">
        <v>2204</v>
      </c>
      <c r="F70" s="32" t="s">
        <v>213</v>
      </c>
      <c r="G70" s="31">
        <v>2889547</v>
      </c>
      <c r="H70" s="31">
        <v>2087628</v>
      </c>
      <c r="I70" s="32">
        <f t="shared" si="10"/>
        <v>72.247587597640731</v>
      </c>
      <c r="J70" s="31">
        <v>801918</v>
      </c>
      <c r="K70" s="32">
        <f t="shared" si="11"/>
        <v>27.752377794858504</v>
      </c>
    </row>
    <row r="71" spans="1:11">
      <c r="A71" s="33" t="s">
        <v>18</v>
      </c>
      <c r="B71" s="31">
        <v>6379</v>
      </c>
      <c r="C71" s="31">
        <v>5396</v>
      </c>
      <c r="D71" s="32">
        <f>100*C71/$B71</f>
        <v>84.590061138109419</v>
      </c>
      <c r="E71" s="32" t="s">
        <v>277</v>
      </c>
      <c r="F71" s="32">
        <f>100*984/6379</f>
        <v>15.425615300203793</v>
      </c>
      <c r="G71" s="31">
        <v>2302831</v>
      </c>
      <c r="H71" s="31">
        <v>1975613</v>
      </c>
      <c r="I71" s="32">
        <f t="shared" si="10"/>
        <v>85.790620327761786</v>
      </c>
      <c r="J71" s="31">
        <v>327218</v>
      </c>
      <c r="K71" s="32">
        <f t="shared" si="11"/>
        <v>14.209379672238214</v>
      </c>
    </row>
    <row r="72" spans="1:11">
      <c r="A72" s="33" t="s">
        <v>19</v>
      </c>
      <c r="B72" s="31">
        <v>1778</v>
      </c>
      <c r="C72" s="31">
        <v>1777</v>
      </c>
      <c r="D72" s="32">
        <f>100*C72/$B72</f>
        <v>99.943757030371202</v>
      </c>
      <c r="E72" s="32" t="s">
        <v>51</v>
      </c>
      <c r="F72" s="32" t="s">
        <v>213</v>
      </c>
      <c r="G72" s="31">
        <v>490746</v>
      </c>
      <c r="H72" s="31">
        <v>448259</v>
      </c>
      <c r="I72" s="32">
        <f t="shared" si="10"/>
        <v>91.342364481829705</v>
      </c>
      <c r="J72" s="31">
        <v>42482</v>
      </c>
      <c r="K72" s="32">
        <f t="shared" si="11"/>
        <v>8.6566166611648381</v>
      </c>
    </row>
    <row r="73" spans="1:11">
      <c r="A73" s="33" t="s">
        <v>20</v>
      </c>
      <c r="B73" s="31" t="s">
        <v>262</v>
      </c>
      <c r="C73" s="31" t="s">
        <v>262</v>
      </c>
      <c r="D73" s="32">
        <f>119/119*100</f>
        <v>100</v>
      </c>
      <c r="E73" s="32">
        <v>0</v>
      </c>
      <c r="F73" s="32">
        <f>E73/119*100</f>
        <v>0</v>
      </c>
      <c r="G73" s="31">
        <v>76247</v>
      </c>
      <c r="H73" s="31">
        <v>66565</v>
      </c>
      <c r="I73" s="32">
        <f t="shared" si="10"/>
        <v>87.301795480477921</v>
      </c>
      <c r="J73" s="31">
        <v>9682</v>
      </c>
      <c r="K73" s="32">
        <f t="shared" si="11"/>
        <v>12.698204519522079</v>
      </c>
    </row>
    <row r="74" spans="1:11">
      <c r="A74" s="33" t="s">
        <v>28</v>
      </c>
      <c r="B74" s="31" t="s">
        <v>263</v>
      </c>
      <c r="C74" s="31" t="s">
        <v>263</v>
      </c>
      <c r="D74" s="32">
        <f>11/11*100</f>
        <v>100</v>
      </c>
      <c r="E74" s="32">
        <v>0</v>
      </c>
      <c r="F74" s="32">
        <f>E74/11*100</f>
        <v>0</v>
      </c>
      <c r="G74" s="31">
        <v>18920</v>
      </c>
      <c r="H74" s="31">
        <v>16818</v>
      </c>
      <c r="I74" s="32">
        <f t="shared" si="10"/>
        <v>88.890063424947144</v>
      </c>
      <c r="J74" s="31">
        <v>2062</v>
      </c>
      <c r="K74" s="32">
        <f t="shared" si="11"/>
        <v>10.898520084566597</v>
      </c>
    </row>
    <row r="75" spans="1:11">
      <c r="A75" s="33" t="s">
        <v>29</v>
      </c>
      <c r="B75" s="31" t="s">
        <v>264</v>
      </c>
      <c r="C75" s="31" t="s">
        <v>264</v>
      </c>
      <c r="D75" s="32">
        <f>42/42*100</f>
        <v>100</v>
      </c>
      <c r="E75" s="32">
        <v>0</v>
      </c>
      <c r="F75" s="32">
        <f>E75/42*100</f>
        <v>0</v>
      </c>
      <c r="G75" s="31">
        <v>7598</v>
      </c>
      <c r="H75" s="31">
        <v>6975</v>
      </c>
      <c r="I75" s="32">
        <f t="shared" si="10"/>
        <v>91.800473808897081</v>
      </c>
      <c r="J75" s="31">
        <v>624</v>
      </c>
      <c r="K75" s="32">
        <f t="shared" si="11"/>
        <v>8.2126875493550937</v>
      </c>
    </row>
    <row r="76" spans="1:11">
      <c r="A76" s="33" t="s">
        <v>30</v>
      </c>
      <c r="B76" s="31">
        <v>44</v>
      </c>
      <c r="C76" s="31" t="s">
        <v>271</v>
      </c>
      <c r="D76" s="32">
        <f>41/44*100</f>
        <v>93.181818181818173</v>
      </c>
      <c r="E76" s="32" t="s">
        <v>267</v>
      </c>
      <c r="F76" s="32">
        <f>3/B76*100</f>
        <v>6.8181818181818175</v>
      </c>
      <c r="G76" s="31">
        <v>11160</v>
      </c>
      <c r="H76" s="31">
        <v>10225</v>
      </c>
      <c r="I76" s="32">
        <f t="shared" si="10"/>
        <v>91.621863799283148</v>
      </c>
      <c r="J76" s="31">
        <v>935</v>
      </c>
      <c r="K76" s="32">
        <f t="shared" si="11"/>
        <v>8.3781362007168454</v>
      </c>
    </row>
    <row r="77" spans="1:11">
      <c r="A77" s="33" t="s">
        <v>31</v>
      </c>
      <c r="B77" s="31" t="s">
        <v>236</v>
      </c>
      <c r="C77" s="31" t="s">
        <v>236</v>
      </c>
      <c r="D77" s="32">
        <f>8/8*100</f>
        <v>100</v>
      </c>
      <c r="E77" s="32">
        <v>0</v>
      </c>
      <c r="F77" s="32">
        <f>E77/8*100</f>
        <v>0</v>
      </c>
      <c r="G77" s="31">
        <v>2835</v>
      </c>
      <c r="H77" s="31">
        <v>2672</v>
      </c>
      <c r="I77" s="32">
        <f t="shared" si="10"/>
        <v>94.250440917107582</v>
      </c>
      <c r="J77" s="31">
        <v>162</v>
      </c>
      <c r="K77" s="32">
        <f t="shared" si="11"/>
        <v>5.7142857142857144</v>
      </c>
    </row>
    <row r="78" spans="1:11">
      <c r="A78" s="38" t="s">
        <v>32</v>
      </c>
      <c r="B78" s="40" t="s">
        <v>265</v>
      </c>
      <c r="C78" s="41" t="s">
        <v>265</v>
      </c>
      <c r="D78" s="42">
        <f>4/4*100</f>
        <v>100</v>
      </c>
      <c r="E78" s="40">
        <v>0</v>
      </c>
      <c r="F78" s="42">
        <f>E78/4*100</f>
        <v>0</v>
      </c>
      <c r="G78" s="40">
        <v>1625</v>
      </c>
      <c r="H78" s="40">
        <v>1562</v>
      </c>
      <c r="I78" s="43">
        <f t="shared" si="10"/>
        <v>96.123076923076923</v>
      </c>
      <c r="J78" s="40">
        <v>63</v>
      </c>
      <c r="K78" s="43">
        <f t="shared" si="11"/>
        <v>3.8769230769230769</v>
      </c>
    </row>
    <row r="79" spans="1:11">
      <c r="A79" s="33" t="s">
        <v>215</v>
      </c>
      <c r="B79" s="44"/>
      <c r="C79" s="44"/>
      <c r="D79" s="45"/>
      <c r="E79" s="46"/>
      <c r="F79" s="45"/>
      <c r="G79" s="46"/>
      <c r="H79" s="46"/>
      <c r="I79" s="45"/>
      <c r="J79" s="46"/>
      <c r="K79" s="45"/>
    </row>
    <row r="80" spans="1:11">
      <c r="A80" s="47" t="s">
        <v>23</v>
      </c>
      <c r="B80" s="48"/>
      <c r="C80" s="48"/>
      <c r="D80" s="48"/>
      <c r="E80" s="48"/>
      <c r="F80" s="49"/>
      <c r="G80" s="50"/>
      <c r="H80" s="50"/>
      <c r="I80" s="50"/>
      <c r="J80" s="50"/>
      <c r="K80" s="50"/>
    </row>
    <row r="81" spans="1:11">
      <c r="A81" s="47" t="s">
        <v>47</v>
      </c>
      <c r="B81" s="48"/>
      <c r="C81" s="48"/>
      <c r="D81" s="48"/>
      <c r="E81" s="48"/>
      <c r="F81" s="49"/>
      <c r="G81" s="50"/>
      <c r="H81" s="50"/>
      <c r="I81" s="50"/>
      <c r="J81" s="50"/>
      <c r="K81" s="50"/>
    </row>
    <row r="82" spans="1:11">
      <c r="A82" s="51" t="s">
        <v>35</v>
      </c>
      <c r="B82" s="48"/>
      <c r="C82" s="48"/>
      <c r="D82" s="48"/>
      <c r="E82" s="48"/>
      <c r="F82" s="49"/>
      <c r="G82" s="50"/>
      <c r="H82" s="50"/>
      <c r="I82" s="50"/>
      <c r="J82" s="50"/>
      <c r="K82" s="50"/>
    </row>
    <row r="83" spans="1:11">
      <c r="A83" s="50" t="s">
        <v>278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</row>
  </sheetData>
  <printOptions horizontalCentered="1"/>
  <pageMargins left="0.1" right="0.1" top="0.1" bottom="0.1" header="0.1" footer="0.1"/>
  <pageSetup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83"/>
  <sheetViews>
    <sheetView showGridLines="0" zoomScaleNormal="100" workbookViewId="0">
      <selection activeCell="A26" sqref="A26"/>
    </sheetView>
  </sheetViews>
  <sheetFormatPr defaultRowHeight="12.75"/>
  <cols>
    <col min="1" max="1" width="28.7109375" style="2" customWidth="1"/>
    <col min="2" max="11" width="11.7109375" style="2" customWidth="1"/>
    <col min="12" max="16384" width="9.140625" style="2"/>
  </cols>
  <sheetData>
    <row r="1" spans="1:15">
      <c r="A1" s="1">
        <v>42030</v>
      </c>
    </row>
    <row r="2" spans="1:15">
      <c r="A2" s="3" t="s">
        <v>221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5" ht="13.5" thickBot="1">
      <c r="A3" s="6"/>
      <c r="B3" s="7"/>
      <c r="C3" s="7"/>
      <c r="D3" s="7"/>
      <c r="E3" s="7"/>
      <c r="F3" s="6"/>
    </row>
    <row r="4" spans="1:15" ht="13.5" thickTop="1">
      <c r="A4" s="8"/>
      <c r="B4" s="9" t="s">
        <v>0</v>
      </c>
      <c r="C4" s="10"/>
      <c r="D4" s="10"/>
      <c r="E4" s="10"/>
      <c r="F4" s="10"/>
      <c r="G4" s="9" t="s">
        <v>21</v>
      </c>
      <c r="H4" s="10"/>
      <c r="I4" s="10"/>
      <c r="J4" s="10"/>
      <c r="K4" s="10"/>
    </row>
    <row r="5" spans="1:15">
      <c r="A5" s="11" t="s">
        <v>1</v>
      </c>
      <c r="B5" s="12"/>
      <c r="C5" s="13" t="s">
        <v>25</v>
      </c>
      <c r="D5" s="13"/>
      <c r="E5" s="14" t="s">
        <v>2</v>
      </c>
      <c r="F5" s="15"/>
      <c r="G5" s="12"/>
      <c r="H5" s="13" t="s">
        <v>25</v>
      </c>
      <c r="I5" s="13"/>
      <c r="J5" s="14" t="s">
        <v>2</v>
      </c>
      <c r="K5" s="15"/>
    </row>
    <row r="6" spans="1:15">
      <c r="A6" s="16" t="s">
        <v>3</v>
      </c>
      <c r="B6" s="12" t="s">
        <v>4</v>
      </c>
      <c r="C6" s="12" t="s">
        <v>4</v>
      </c>
      <c r="D6" s="12" t="s">
        <v>204</v>
      </c>
      <c r="E6" s="12" t="s">
        <v>4</v>
      </c>
      <c r="F6" s="12" t="s">
        <v>204</v>
      </c>
      <c r="G6" s="12" t="s">
        <v>4</v>
      </c>
      <c r="H6" s="12" t="s">
        <v>4</v>
      </c>
      <c r="I6" s="12" t="s">
        <v>204</v>
      </c>
      <c r="J6" s="12" t="s">
        <v>4</v>
      </c>
      <c r="K6" s="12" t="s">
        <v>204</v>
      </c>
    </row>
    <row r="7" spans="1:15">
      <c r="A7" s="17"/>
      <c r="B7" s="18" t="s">
        <v>5</v>
      </c>
      <c r="C7" s="19" t="s">
        <v>5</v>
      </c>
      <c r="D7" s="20" t="s">
        <v>5</v>
      </c>
      <c r="E7" s="19" t="s">
        <v>5</v>
      </c>
      <c r="F7" s="20" t="s">
        <v>5</v>
      </c>
      <c r="G7" s="18" t="s">
        <v>5</v>
      </c>
      <c r="H7" s="19" t="s">
        <v>5</v>
      </c>
      <c r="I7" s="20" t="s">
        <v>5</v>
      </c>
      <c r="J7" s="19" t="s">
        <v>5</v>
      </c>
      <c r="K7" s="20" t="s">
        <v>5</v>
      </c>
      <c r="O7" s="21"/>
    </row>
    <row r="8" spans="1:15">
      <c r="A8" s="22"/>
      <c r="B8" s="23"/>
      <c r="C8" s="23"/>
      <c r="D8" s="24"/>
      <c r="E8" s="23"/>
      <c r="F8" s="24"/>
      <c r="G8" s="25"/>
      <c r="H8" s="25"/>
      <c r="I8" s="25"/>
      <c r="J8" s="25"/>
      <c r="K8" s="26"/>
      <c r="O8" s="21"/>
    </row>
    <row r="9" spans="1:15">
      <c r="A9" s="27" t="s">
        <v>6</v>
      </c>
      <c r="B9" s="28">
        <v>144928472</v>
      </c>
      <c r="C9" s="28">
        <v>45581697</v>
      </c>
      <c r="D9" s="29">
        <f>100*C9/$B9</f>
        <v>31.451167856099385</v>
      </c>
      <c r="E9" s="28">
        <v>97208513</v>
      </c>
      <c r="F9" s="29">
        <f>100*E9/$B9</f>
        <v>67.073440890206854</v>
      </c>
      <c r="G9" s="28">
        <v>53718396</v>
      </c>
      <c r="H9" s="28">
        <v>25887574</v>
      </c>
      <c r="I9" s="29">
        <f>100*H9/$G9</f>
        <v>48.19126393870733</v>
      </c>
      <c r="J9" s="28">
        <v>27180572</v>
      </c>
      <c r="K9" s="29">
        <f>100*J9/$G9</f>
        <v>50.598256880194263</v>
      </c>
      <c r="O9" s="21"/>
    </row>
    <row r="10" spans="1:15">
      <c r="A10" s="30" t="s">
        <v>7</v>
      </c>
      <c r="B10" s="31">
        <v>2128548</v>
      </c>
      <c r="C10" s="31">
        <v>0</v>
      </c>
      <c r="D10" s="32">
        <v>0</v>
      </c>
      <c r="E10" s="31">
        <v>0</v>
      </c>
      <c r="F10" s="32">
        <v>0</v>
      </c>
      <c r="G10" s="31">
        <v>649242</v>
      </c>
      <c r="H10" s="31">
        <v>0</v>
      </c>
      <c r="I10" s="32">
        <v>0</v>
      </c>
      <c r="J10" s="31">
        <v>0</v>
      </c>
      <c r="K10" s="32">
        <v>0</v>
      </c>
      <c r="O10" s="21"/>
    </row>
    <row r="11" spans="1:15">
      <c r="A11" s="30" t="s">
        <v>8</v>
      </c>
      <c r="B11" s="31">
        <v>10378183</v>
      </c>
      <c r="C11" s="31">
        <v>343685</v>
      </c>
      <c r="D11" s="32">
        <f t="shared" ref="D11:D28" si="0">100*C11/$B11</f>
        <v>3.3116105198761669</v>
      </c>
      <c r="E11" s="31">
        <v>10034155</v>
      </c>
      <c r="F11" s="32">
        <f t="shared" ref="F11:F28" si="1">100*E11/$B11</f>
        <v>96.685084469988624</v>
      </c>
      <c r="G11" s="31">
        <v>742270</v>
      </c>
      <c r="H11" s="31">
        <v>75632</v>
      </c>
      <c r="I11" s="32">
        <f t="shared" ref="I11:I28" si="2">100*H11/$G11</f>
        <v>10.18928422272219</v>
      </c>
      <c r="J11" s="31">
        <v>666637</v>
      </c>
      <c r="K11" s="32">
        <f t="shared" ref="K11:K28" si="3">100*J11/$G11</f>
        <v>89.810581055411106</v>
      </c>
      <c r="O11" s="21"/>
    </row>
    <row r="12" spans="1:15">
      <c r="A12" s="30" t="s">
        <v>9</v>
      </c>
      <c r="B12" s="31">
        <v>11958135</v>
      </c>
      <c r="C12" s="31">
        <v>504532</v>
      </c>
      <c r="D12" s="32">
        <f t="shared" si="0"/>
        <v>4.2191529030237573</v>
      </c>
      <c r="E12" s="31">
        <v>11453603</v>
      </c>
      <c r="F12" s="32">
        <f t="shared" si="1"/>
        <v>95.780847096976245</v>
      </c>
      <c r="G12" s="31">
        <v>1082806</v>
      </c>
      <c r="H12" s="31">
        <v>108903</v>
      </c>
      <c r="I12" s="32">
        <f t="shared" si="2"/>
        <v>10.057480287327554</v>
      </c>
      <c r="J12" s="31">
        <v>973902</v>
      </c>
      <c r="K12" s="32">
        <f t="shared" si="3"/>
        <v>89.942427360025718</v>
      </c>
      <c r="O12" s="21"/>
    </row>
    <row r="13" spans="1:15">
      <c r="A13" s="30" t="s">
        <v>10</v>
      </c>
      <c r="B13" s="31">
        <v>12632192</v>
      </c>
      <c r="C13" s="31">
        <v>855280</v>
      </c>
      <c r="D13" s="32">
        <f t="shared" si="0"/>
        <v>6.7706380650325775</v>
      </c>
      <c r="E13" s="31">
        <v>11774919</v>
      </c>
      <c r="F13" s="32">
        <f t="shared" si="1"/>
        <v>93.213584784018479</v>
      </c>
      <c r="G13" s="31">
        <v>1633275</v>
      </c>
      <c r="H13" s="31">
        <v>154758</v>
      </c>
      <c r="I13" s="32">
        <f t="shared" si="2"/>
        <v>9.4753179960508795</v>
      </c>
      <c r="J13" s="31">
        <v>1478517</v>
      </c>
      <c r="K13" s="32">
        <f t="shared" si="3"/>
        <v>90.524682003949124</v>
      </c>
      <c r="O13" s="21"/>
    </row>
    <row r="14" spans="1:15">
      <c r="A14" s="30" t="s">
        <v>11</v>
      </c>
      <c r="B14" s="31">
        <v>11615578</v>
      </c>
      <c r="C14" s="31">
        <v>979496</v>
      </c>
      <c r="D14" s="32">
        <f t="shared" si="0"/>
        <v>8.4326066253439986</v>
      </c>
      <c r="E14" s="31">
        <v>10634096</v>
      </c>
      <c r="F14" s="32">
        <f t="shared" si="1"/>
        <v>91.550295646071163</v>
      </c>
      <c r="G14" s="31">
        <v>1954372</v>
      </c>
      <c r="H14" s="31">
        <v>208631</v>
      </c>
      <c r="I14" s="32">
        <f t="shared" si="2"/>
        <v>10.675091538356055</v>
      </c>
      <c r="J14" s="31">
        <v>1745741</v>
      </c>
      <c r="K14" s="32">
        <f t="shared" si="3"/>
        <v>89.324908461643943</v>
      </c>
      <c r="O14" s="21"/>
    </row>
    <row r="15" spans="1:15">
      <c r="A15" s="30" t="s">
        <v>12</v>
      </c>
      <c r="B15" s="31">
        <v>10168630</v>
      </c>
      <c r="C15" s="31">
        <v>1131529</v>
      </c>
      <c r="D15" s="32">
        <f t="shared" si="0"/>
        <v>11.12764453028579</v>
      </c>
      <c r="E15" s="31">
        <v>9035104</v>
      </c>
      <c r="F15" s="32">
        <f t="shared" si="1"/>
        <v>88.852716639311296</v>
      </c>
      <c r="G15" s="31">
        <v>2234946</v>
      </c>
      <c r="H15" s="31">
        <v>257562</v>
      </c>
      <c r="I15" s="32">
        <f t="shared" si="2"/>
        <v>11.524305285228367</v>
      </c>
      <c r="J15" s="31">
        <v>1977384</v>
      </c>
      <c r="K15" s="32">
        <f t="shared" si="3"/>
        <v>88.475694714771635</v>
      </c>
      <c r="O15" s="21"/>
    </row>
    <row r="16" spans="1:15">
      <c r="A16" s="30" t="s">
        <v>13</v>
      </c>
      <c r="B16" s="31">
        <v>8734480</v>
      </c>
      <c r="C16" s="31">
        <v>1317207</v>
      </c>
      <c r="D16" s="32">
        <f t="shared" si="0"/>
        <v>15.080542860021433</v>
      </c>
      <c r="E16" s="31">
        <v>7417273</v>
      </c>
      <c r="F16" s="32">
        <f t="shared" si="1"/>
        <v>84.919457139978562</v>
      </c>
      <c r="G16" s="31">
        <v>2097107</v>
      </c>
      <c r="H16" s="31">
        <v>351725</v>
      </c>
      <c r="I16" s="32">
        <f t="shared" si="2"/>
        <v>16.771914833148713</v>
      </c>
      <c r="J16" s="31">
        <v>1745382</v>
      </c>
      <c r="K16" s="32">
        <f t="shared" si="3"/>
        <v>83.228085166851287</v>
      </c>
      <c r="O16" s="21"/>
    </row>
    <row r="17" spans="1:15">
      <c r="A17" s="30" t="s">
        <v>14</v>
      </c>
      <c r="B17" s="31">
        <v>14451152</v>
      </c>
      <c r="C17" s="31">
        <v>3206077</v>
      </c>
      <c r="D17" s="32">
        <f t="shared" si="0"/>
        <v>22.185615375161788</v>
      </c>
      <c r="E17" s="31">
        <v>11244777</v>
      </c>
      <c r="F17" s="32">
        <f t="shared" si="1"/>
        <v>77.812322505499907</v>
      </c>
      <c r="G17" s="31">
        <v>4144944</v>
      </c>
      <c r="H17" s="31">
        <v>756058</v>
      </c>
      <c r="I17" s="32">
        <f t="shared" si="2"/>
        <v>18.24048768813282</v>
      </c>
      <c r="J17" s="31">
        <v>3388886</v>
      </c>
      <c r="K17" s="32">
        <f t="shared" si="3"/>
        <v>81.759512311867184</v>
      </c>
      <c r="O17" s="21"/>
    </row>
    <row r="18" spans="1:15">
      <c r="A18" s="30" t="s">
        <v>15</v>
      </c>
      <c r="B18" s="31">
        <v>10873672</v>
      </c>
      <c r="C18" s="31">
        <v>3503887</v>
      </c>
      <c r="D18" s="32">
        <f t="shared" si="0"/>
        <v>32.223585556010889</v>
      </c>
      <c r="E18" s="31">
        <v>7367778</v>
      </c>
      <c r="F18" s="32">
        <f t="shared" si="1"/>
        <v>67.757957017647769</v>
      </c>
      <c r="G18" s="31">
        <v>3817484</v>
      </c>
      <c r="H18" s="31">
        <v>945367</v>
      </c>
      <c r="I18" s="32">
        <f t="shared" si="2"/>
        <v>24.764137845764385</v>
      </c>
      <c r="J18" s="31">
        <v>2871111</v>
      </c>
      <c r="K18" s="32">
        <f t="shared" si="3"/>
        <v>75.209509718966729</v>
      </c>
      <c r="O18" s="21"/>
    </row>
    <row r="19" spans="1:15">
      <c r="A19" s="30" t="s">
        <v>16</v>
      </c>
      <c r="B19" s="31">
        <v>18985371</v>
      </c>
      <c r="C19" s="31">
        <v>8494231</v>
      </c>
      <c r="D19" s="32">
        <f t="shared" si="0"/>
        <v>44.740927106454755</v>
      </c>
      <c r="E19" s="31">
        <v>10490147</v>
      </c>
      <c r="F19" s="32">
        <f t="shared" si="1"/>
        <v>55.253842550667038</v>
      </c>
      <c r="G19" s="31">
        <v>9589642</v>
      </c>
      <c r="H19" s="31">
        <v>3594043</v>
      </c>
      <c r="I19" s="32">
        <f t="shared" si="2"/>
        <v>37.478385533057441</v>
      </c>
      <c r="J19" s="31">
        <v>5995599</v>
      </c>
      <c r="K19" s="32">
        <f t="shared" si="3"/>
        <v>62.521614466942559</v>
      </c>
      <c r="O19" s="21"/>
    </row>
    <row r="20" spans="1:15">
      <c r="A20" s="33" t="s">
        <v>17</v>
      </c>
      <c r="B20" s="31">
        <v>12103891</v>
      </c>
      <c r="C20" s="31">
        <v>7545860</v>
      </c>
      <c r="D20" s="32">
        <f t="shared" si="0"/>
        <v>62.342431867570518</v>
      </c>
      <c r="E20" s="31">
        <v>4558031</v>
      </c>
      <c r="F20" s="32">
        <f t="shared" si="1"/>
        <v>37.657568132429482</v>
      </c>
      <c r="G20" s="31">
        <v>8484178</v>
      </c>
      <c r="H20" s="31">
        <v>4887166</v>
      </c>
      <c r="I20" s="32">
        <f t="shared" si="2"/>
        <v>57.603294037442403</v>
      </c>
      <c r="J20" s="31">
        <v>3597012</v>
      </c>
      <c r="K20" s="32">
        <f t="shared" si="3"/>
        <v>42.396705962557597</v>
      </c>
      <c r="O20" s="21"/>
    </row>
    <row r="21" spans="1:15">
      <c r="A21" s="33" t="s">
        <v>18</v>
      </c>
      <c r="B21" s="31">
        <v>15646648</v>
      </c>
      <c r="C21" s="31">
        <v>12718966</v>
      </c>
      <c r="D21" s="32">
        <f t="shared" si="0"/>
        <v>81.288759100351712</v>
      </c>
      <c r="E21" s="31">
        <v>2927666</v>
      </c>
      <c r="F21" s="32">
        <f t="shared" si="1"/>
        <v>18.711138641324329</v>
      </c>
      <c r="G21" s="31">
        <v>12807960</v>
      </c>
      <c r="H21" s="31">
        <v>10281444</v>
      </c>
      <c r="I21" s="32">
        <f t="shared" si="2"/>
        <v>80.273860942726245</v>
      </c>
      <c r="J21" s="31">
        <v>2526515</v>
      </c>
      <c r="K21" s="32">
        <f t="shared" si="3"/>
        <v>19.726131249629137</v>
      </c>
      <c r="O21" s="21"/>
    </row>
    <row r="22" spans="1:15">
      <c r="A22" s="33" t="s">
        <v>19</v>
      </c>
      <c r="B22" s="31">
        <v>4154112</v>
      </c>
      <c r="C22" s="31">
        <v>3918786</v>
      </c>
      <c r="D22" s="32">
        <f t="shared" si="0"/>
        <v>94.335106997596597</v>
      </c>
      <c r="E22" s="31">
        <v>235311</v>
      </c>
      <c r="F22" s="32">
        <f t="shared" si="1"/>
        <v>5.6645319144019224</v>
      </c>
      <c r="G22" s="31">
        <v>3550133</v>
      </c>
      <c r="H22" s="31">
        <v>3362743</v>
      </c>
      <c r="I22" s="32">
        <f t="shared" si="2"/>
        <v>94.721606204612613</v>
      </c>
      <c r="J22" s="31">
        <v>187390</v>
      </c>
      <c r="K22" s="32">
        <f t="shared" si="3"/>
        <v>5.2783937953873838</v>
      </c>
      <c r="O22" s="21"/>
    </row>
    <row r="23" spans="1:15">
      <c r="A23" s="33" t="s">
        <v>20</v>
      </c>
      <c r="B23" s="31">
        <v>705029</v>
      </c>
      <c r="C23" s="31">
        <v>678651</v>
      </c>
      <c r="D23" s="32">
        <f t="shared" si="0"/>
        <v>96.258593618134853</v>
      </c>
      <c r="E23" s="31">
        <v>26333</v>
      </c>
      <c r="F23" s="32">
        <f t="shared" si="1"/>
        <v>3.7350236656931841</v>
      </c>
      <c r="G23" s="31">
        <v>603943</v>
      </c>
      <c r="H23" s="31">
        <v>583872</v>
      </c>
      <c r="I23" s="32">
        <f t="shared" si="2"/>
        <v>96.676673129749005</v>
      </c>
      <c r="J23" s="31">
        <v>20070</v>
      </c>
      <c r="K23" s="32">
        <f t="shared" si="3"/>
        <v>3.3231612917113038</v>
      </c>
      <c r="O23" s="21"/>
    </row>
    <row r="24" spans="1:15">
      <c r="A24" s="33" t="s">
        <v>28</v>
      </c>
      <c r="B24" s="31">
        <v>169413</v>
      </c>
      <c r="C24" s="31">
        <v>164396</v>
      </c>
      <c r="D24" s="32">
        <f t="shared" si="0"/>
        <v>97.038597982445268</v>
      </c>
      <c r="E24" s="31">
        <v>5016</v>
      </c>
      <c r="F24" s="32">
        <f t="shared" si="1"/>
        <v>2.9608117440810329</v>
      </c>
      <c r="G24" s="31">
        <v>142111</v>
      </c>
      <c r="H24" s="31">
        <v>138536</v>
      </c>
      <c r="I24" s="32">
        <f t="shared" si="2"/>
        <v>97.484360816544807</v>
      </c>
      <c r="J24" s="31">
        <v>3574</v>
      </c>
      <c r="K24" s="32">
        <f t="shared" si="3"/>
        <v>2.5149355081591152</v>
      </c>
      <c r="O24" s="21"/>
    </row>
    <row r="25" spans="1:15">
      <c r="A25" s="33" t="s">
        <v>29</v>
      </c>
      <c r="B25" s="31">
        <v>71874</v>
      </c>
      <c r="C25" s="31">
        <v>70320</v>
      </c>
      <c r="D25" s="32">
        <f t="shared" si="0"/>
        <v>97.8378829618499</v>
      </c>
      <c r="E25" s="31">
        <v>1554</v>
      </c>
      <c r="F25" s="32">
        <f t="shared" si="1"/>
        <v>2.1621170381500958</v>
      </c>
      <c r="G25" s="31">
        <v>60363</v>
      </c>
      <c r="H25" s="31">
        <v>59278</v>
      </c>
      <c r="I25" s="32">
        <f t="shared" si="2"/>
        <v>98.202541291850963</v>
      </c>
      <c r="J25" s="31">
        <v>1085</v>
      </c>
      <c r="K25" s="32">
        <f t="shared" si="3"/>
        <v>1.7974587081490316</v>
      </c>
      <c r="O25" s="21"/>
    </row>
    <row r="26" spans="1:15">
      <c r="A26" s="33" t="s">
        <v>30</v>
      </c>
      <c r="B26" s="31">
        <v>106711</v>
      </c>
      <c r="C26" s="31">
        <v>104472</v>
      </c>
      <c r="D26" s="32">
        <f t="shared" si="0"/>
        <v>97.90180956040146</v>
      </c>
      <c r="E26" s="31">
        <v>2223</v>
      </c>
      <c r="F26" s="32">
        <f t="shared" si="1"/>
        <v>2.0831966713834564</v>
      </c>
      <c r="G26" s="31">
        <v>87501</v>
      </c>
      <c r="H26" s="31">
        <v>86037</v>
      </c>
      <c r="I26" s="32">
        <f t="shared" si="2"/>
        <v>98.326876264271263</v>
      </c>
      <c r="J26" s="31">
        <v>1464</v>
      </c>
      <c r="K26" s="32">
        <f t="shared" si="3"/>
        <v>1.6731237357287345</v>
      </c>
      <c r="O26" s="21"/>
    </row>
    <row r="27" spans="1:15">
      <c r="A27" s="33" t="s">
        <v>31</v>
      </c>
      <c r="B27" s="31">
        <v>27167</v>
      </c>
      <c r="C27" s="31">
        <v>26784</v>
      </c>
      <c r="D27" s="32">
        <f t="shared" si="0"/>
        <v>98.590201347222731</v>
      </c>
      <c r="E27" s="31">
        <v>383</v>
      </c>
      <c r="F27" s="32">
        <f t="shared" si="1"/>
        <v>1.4097986527772666</v>
      </c>
      <c r="G27" s="31">
        <v>21981</v>
      </c>
      <c r="H27" s="31">
        <v>21756</v>
      </c>
      <c r="I27" s="32">
        <f t="shared" si="2"/>
        <v>98.976388699331238</v>
      </c>
      <c r="J27" s="31">
        <v>224</v>
      </c>
      <c r="K27" s="32">
        <f t="shared" si="3"/>
        <v>1.0190619171102315</v>
      </c>
      <c r="O27" s="21"/>
    </row>
    <row r="28" spans="1:15" ht="13.5" thickBot="1">
      <c r="A28" s="33" t="s">
        <v>32</v>
      </c>
      <c r="B28" s="31">
        <v>17685</v>
      </c>
      <c r="C28" s="31">
        <v>17539</v>
      </c>
      <c r="D28" s="32">
        <f t="shared" si="0"/>
        <v>99.174441617189714</v>
      </c>
      <c r="E28" s="31">
        <v>145</v>
      </c>
      <c r="F28" s="32">
        <f t="shared" si="1"/>
        <v>0.81990387333898784</v>
      </c>
      <c r="G28" s="31">
        <v>14139</v>
      </c>
      <c r="H28" s="31">
        <v>14061</v>
      </c>
      <c r="I28" s="32">
        <f t="shared" si="2"/>
        <v>99.448334394228723</v>
      </c>
      <c r="J28" s="31">
        <v>78</v>
      </c>
      <c r="K28" s="32">
        <f t="shared" si="3"/>
        <v>0.55166560577127099</v>
      </c>
    </row>
    <row r="29" spans="1:15" ht="13.5" thickTop="1">
      <c r="A29" s="8"/>
      <c r="B29" s="9" t="s">
        <v>49</v>
      </c>
      <c r="C29" s="10"/>
      <c r="D29" s="10"/>
      <c r="E29" s="10"/>
      <c r="F29" s="10"/>
      <c r="G29" s="34" t="s">
        <v>212</v>
      </c>
      <c r="H29" s="10"/>
      <c r="I29" s="10"/>
      <c r="J29" s="10"/>
      <c r="K29" s="10"/>
    </row>
    <row r="30" spans="1:15">
      <c r="A30" s="11" t="s">
        <v>1</v>
      </c>
      <c r="B30" s="12"/>
      <c r="C30" s="13" t="s">
        <v>25</v>
      </c>
      <c r="D30" s="13"/>
      <c r="E30" s="14" t="s">
        <v>2</v>
      </c>
      <c r="F30" s="15"/>
      <c r="G30" s="12"/>
      <c r="H30" s="13" t="s">
        <v>25</v>
      </c>
      <c r="I30" s="13"/>
      <c r="J30" s="14" t="s">
        <v>2</v>
      </c>
      <c r="K30" s="15"/>
    </row>
    <row r="31" spans="1:15">
      <c r="A31" s="16" t="s">
        <v>3</v>
      </c>
      <c r="B31" s="12" t="s">
        <v>4</v>
      </c>
      <c r="C31" s="12" t="s">
        <v>4</v>
      </c>
      <c r="D31" s="12" t="s">
        <v>204</v>
      </c>
      <c r="E31" s="12" t="s">
        <v>4</v>
      </c>
      <c r="F31" s="12" t="s">
        <v>204</v>
      </c>
      <c r="G31" s="12" t="s">
        <v>4</v>
      </c>
      <c r="H31" s="12" t="s">
        <v>4</v>
      </c>
      <c r="I31" s="12" t="s">
        <v>204</v>
      </c>
      <c r="J31" s="12" t="s">
        <v>4</v>
      </c>
      <c r="K31" s="12" t="s">
        <v>204</v>
      </c>
    </row>
    <row r="32" spans="1:15">
      <c r="A32" s="17"/>
      <c r="B32" s="18" t="s">
        <v>5</v>
      </c>
      <c r="C32" s="19" t="s">
        <v>5</v>
      </c>
      <c r="D32" s="20" t="s">
        <v>5</v>
      </c>
      <c r="E32" s="19" t="s">
        <v>5</v>
      </c>
      <c r="F32" s="20" t="s">
        <v>5</v>
      </c>
      <c r="G32" s="18" t="s">
        <v>5</v>
      </c>
      <c r="H32" s="19" t="s">
        <v>5</v>
      </c>
      <c r="I32" s="20" t="s">
        <v>5</v>
      </c>
      <c r="J32" s="19" t="s">
        <v>5</v>
      </c>
      <c r="K32" s="20" t="s">
        <v>5</v>
      </c>
    </row>
    <row r="33" spans="1:11">
      <c r="A33" s="22"/>
      <c r="B33" s="25"/>
      <c r="C33" s="25"/>
      <c r="D33" s="25"/>
      <c r="E33" s="25"/>
      <c r="F33" s="26"/>
      <c r="G33" s="23"/>
      <c r="H33" s="23"/>
      <c r="I33" s="35"/>
      <c r="J33" s="23"/>
      <c r="K33" s="36"/>
    </row>
    <row r="34" spans="1:11">
      <c r="A34" s="27" t="s">
        <v>6</v>
      </c>
      <c r="B34" s="28">
        <v>2663017</v>
      </c>
      <c r="C34" s="28">
        <v>1149825</v>
      </c>
      <c r="D34" s="29">
        <f t="shared" ref="D34:D39" si="4">100*C34/$B34</f>
        <v>43.177531348842308</v>
      </c>
      <c r="E34" s="28">
        <v>1405757</v>
      </c>
      <c r="F34" s="29">
        <f>100*E34/$B34</f>
        <v>52.788134660800139</v>
      </c>
      <c r="G34" s="28">
        <v>21814184</v>
      </c>
      <c r="H34" s="28">
        <v>3877508</v>
      </c>
      <c r="I34" s="29">
        <f>100*H34/$G34</f>
        <v>17.775168670072645</v>
      </c>
      <c r="J34" s="28">
        <v>17855669</v>
      </c>
      <c r="K34" s="29">
        <f>100*J34/$G34</f>
        <v>81.853481202872402</v>
      </c>
    </row>
    <row r="35" spans="1:11">
      <c r="A35" s="30" t="s">
        <v>7</v>
      </c>
      <c r="B35" s="31">
        <v>100723</v>
      </c>
      <c r="C35" s="31">
        <v>0</v>
      </c>
      <c r="D35" s="32">
        <f t="shared" si="4"/>
        <v>0</v>
      </c>
      <c r="E35" s="31">
        <v>0</v>
      </c>
      <c r="F35" s="32">
        <v>0</v>
      </c>
      <c r="G35" s="31">
        <v>80008</v>
      </c>
      <c r="H35" s="31">
        <v>0</v>
      </c>
      <c r="I35" s="32">
        <v>0</v>
      </c>
      <c r="J35" s="31">
        <v>0</v>
      </c>
      <c r="K35" s="32">
        <v>0</v>
      </c>
    </row>
    <row r="36" spans="1:11">
      <c r="A36" s="30" t="s">
        <v>8</v>
      </c>
      <c r="B36" s="31">
        <v>153539</v>
      </c>
      <c r="C36" s="31">
        <v>18100</v>
      </c>
      <c r="D36" s="32">
        <f t="shared" si="4"/>
        <v>11.788535811748154</v>
      </c>
      <c r="E36" s="31">
        <v>135096</v>
      </c>
      <c r="F36" s="32">
        <f t="shared" ref="F36:F43" si="5">100*E36/$B36</f>
        <v>87.988068178117615</v>
      </c>
      <c r="G36" s="31">
        <v>633558</v>
      </c>
      <c r="H36" s="31">
        <v>22124</v>
      </c>
      <c r="I36" s="32">
        <f t="shared" ref="I36:I53" si="6">100*H36/$G36</f>
        <v>3.4920244081836231</v>
      </c>
      <c r="J36" s="31">
        <v>611434</v>
      </c>
      <c r="K36" s="32">
        <f t="shared" ref="K36:K53" si="7">100*J36/$G36</f>
        <v>96.507975591816376</v>
      </c>
    </row>
    <row r="37" spans="1:11">
      <c r="A37" s="30" t="s">
        <v>9</v>
      </c>
      <c r="B37" s="31">
        <v>145241</v>
      </c>
      <c r="C37" s="31">
        <v>21880</v>
      </c>
      <c r="D37" s="32">
        <f t="shared" si="4"/>
        <v>15.064616740452076</v>
      </c>
      <c r="E37" s="31">
        <v>123361</v>
      </c>
      <c r="F37" s="32">
        <f t="shared" si="5"/>
        <v>84.935383259547919</v>
      </c>
      <c r="G37" s="31">
        <v>1817998</v>
      </c>
      <c r="H37" s="31">
        <v>42607</v>
      </c>
      <c r="I37" s="32">
        <f t="shared" si="6"/>
        <v>2.343621940178152</v>
      </c>
      <c r="J37" s="31">
        <v>1775391</v>
      </c>
      <c r="K37" s="32">
        <f t="shared" si="7"/>
        <v>97.656378059821847</v>
      </c>
    </row>
    <row r="38" spans="1:11">
      <c r="A38" s="30" t="s">
        <v>10</v>
      </c>
      <c r="B38" s="31">
        <v>156758</v>
      </c>
      <c r="C38" s="31">
        <v>29506</v>
      </c>
      <c r="D38" s="32">
        <f t="shared" si="4"/>
        <v>18.822643820411081</v>
      </c>
      <c r="E38" s="31">
        <v>125260</v>
      </c>
      <c r="F38" s="32">
        <f t="shared" si="5"/>
        <v>79.906607637249778</v>
      </c>
      <c r="G38" s="31">
        <v>3028122</v>
      </c>
      <c r="H38" s="31">
        <v>62776</v>
      </c>
      <c r="I38" s="32">
        <f t="shared" si="6"/>
        <v>2.0731000930609795</v>
      </c>
      <c r="J38" s="31">
        <v>2965346</v>
      </c>
      <c r="K38" s="32">
        <f t="shared" si="7"/>
        <v>97.926899906939013</v>
      </c>
    </row>
    <row r="39" spans="1:11">
      <c r="A39" s="30" t="s">
        <v>11</v>
      </c>
      <c r="B39" s="31">
        <v>173404</v>
      </c>
      <c r="C39" s="31">
        <v>28098</v>
      </c>
      <c r="D39" s="32">
        <f t="shared" si="4"/>
        <v>16.203778459551106</v>
      </c>
      <c r="E39" s="31">
        <v>144312</v>
      </c>
      <c r="F39" s="32">
        <f t="shared" si="5"/>
        <v>83.222993702567422</v>
      </c>
      <c r="G39" s="31">
        <v>3141608</v>
      </c>
      <c r="H39" s="31">
        <v>93386</v>
      </c>
      <c r="I39" s="32">
        <f t="shared" si="6"/>
        <v>2.9725541824441497</v>
      </c>
      <c r="J39" s="31">
        <v>3048222</v>
      </c>
      <c r="K39" s="32">
        <f t="shared" si="7"/>
        <v>97.027445817555844</v>
      </c>
    </row>
    <row r="40" spans="1:11">
      <c r="A40" s="30" t="s">
        <v>12</v>
      </c>
      <c r="B40" s="31">
        <v>202105</v>
      </c>
      <c r="C40" s="31">
        <v>42100</v>
      </c>
      <c r="D40" s="32">
        <f>100*C40/$B40</f>
        <v>20.830756290047251</v>
      </c>
      <c r="E40" s="31">
        <v>159006</v>
      </c>
      <c r="F40" s="32">
        <f t="shared" si="5"/>
        <v>78.67494619133619</v>
      </c>
      <c r="G40" s="31">
        <v>2569899</v>
      </c>
      <c r="H40" s="31">
        <v>136163</v>
      </c>
      <c r="I40" s="32">
        <f t="shared" si="6"/>
        <v>5.2983794304756726</v>
      </c>
      <c r="J40" s="31">
        <v>2432737</v>
      </c>
      <c r="K40" s="32">
        <f t="shared" si="7"/>
        <v>94.662747446494976</v>
      </c>
    </row>
    <row r="41" spans="1:11">
      <c r="A41" s="30" t="s">
        <v>13</v>
      </c>
      <c r="B41" s="31">
        <v>191319</v>
      </c>
      <c r="C41" s="31">
        <v>51785</v>
      </c>
      <c r="D41" s="32">
        <f>100*C41/$B41</f>
        <v>27.067358704571944</v>
      </c>
      <c r="E41" s="31">
        <v>139534</v>
      </c>
      <c r="F41" s="32">
        <f t="shared" si="5"/>
        <v>72.932641295428056</v>
      </c>
      <c r="G41" s="31">
        <v>2112536</v>
      </c>
      <c r="H41" s="31">
        <v>190245</v>
      </c>
      <c r="I41" s="32">
        <f t="shared" si="6"/>
        <v>9.0055270064036783</v>
      </c>
      <c r="J41" s="31">
        <v>1922292</v>
      </c>
      <c r="K41" s="32">
        <f t="shared" si="7"/>
        <v>90.994520330067743</v>
      </c>
    </row>
    <row r="42" spans="1:11">
      <c r="A42" s="30" t="s">
        <v>14</v>
      </c>
      <c r="B42" s="52">
        <v>415384</v>
      </c>
      <c r="C42" s="52">
        <v>164105</v>
      </c>
      <c r="D42" s="32">
        <f>100*C42/$B42</f>
        <v>39.506817787878205</v>
      </c>
      <c r="E42" s="31">
        <v>250981</v>
      </c>
      <c r="F42" s="32">
        <f t="shared" si="5"/>
        <v>60.421441365098318</v>
      </c>
      <c r="G42" s="31">
        <v>2999359</v>
      </c>
      <c r="H42" s="31">
        <v>539284</v>
      </c>
      <c r="I42" s="32">
        <f t="shared" si="6"/>
        <v>17.979975054670014</v>
      </c>
      <c r="J42" s="31">
        <v>2460075</v>
      </c>
      <c r="K42" s="32">
        <f t="shared" si="7"/>
        <v>82.020024945329979</v>
      </c>
    </row>
    <row r="43" spans="1:11">
      <c r="A43" s="30" t="s">
        <v>15</v>
      </c>
      <c r="B43" s="31">
        <v>327871</v>
      </c>
      <c r="C43" s="31">
        <v>176571</v>
      </c>
      <c r="D43" s="32">
        <f>100*C43/$B43</f>
        <v>53.853802257595213</v>
      </c>
      <c r="E43" s="31">
        <v>150300</v>
      </c>
      <c r="F43" s="32">
        <f t="shared" si="5"/>
        <v>45.841199740141704</v>
      </c>
      <c r="G43" s="31">
        <v>1761729</v>
      </c>
      <c r="H43" s="31">
        <v>569139</v>
      </c>
      <c r="I43" s="32">
        <f t="shared" si="6"/>
        <v>32.305706496288586</v>
      </c>
      <c r="J43" s="31">
        <v>1192590</v>
      </c>
      <c r="K43" s="32">
        <f t="shared" si="7"/>
        <v>67.694293503711407</v>
      </c>
    </row>
    <row r="44" spans="1:11">
      <c r="A44" s="30" t="s">
        <v>16</v>
      </c>
      <c r="B44" s="31" t="s">
        <v>222</v>
      </c>
      <c r="C44" s="31" t="s">
        <v>224</v>
      </c>
      <c r="D44" s="32">
        <f>100*(446460/598347)</f>
        <v>74.615565884010451</v>
      </c>
      <c r="E44" s="31">
        <v>118925</v>
      </c>
      <c r="F44" s="32">
        <f>100*E44/598347</f>
        <v>19.8755905853961</v>
      </c>
      <c r="G44" s="31">
        <v>2217512</v>
      </c>
      <c r="H44" s="31">
        <v>1070334</v>
      </c>
      <c r="I44" s="32">
        <f t="shared" si="6"/>
        <v>48.267337448455748</v>
      </c>
      <c r="J44" s="31">
        <v>1147178</v>
      </c>
      <c r="K44" s="32">
        <f t="shared" si="7"/>
        <v>51.732662551544252</v>
      </c>
    </row>
    <row r="45" spans="1:11">
      <c r="A45" s="33" t="s">
        <v>17</v>
      </c>
      <c r="B45" s="31" t="s">
        <v>51</v>
      </c>
      <c r="C45" s="31" t="s">
        <v>51</v>
      </c>
      <c r="D45" s="32" t="s">
        <v>213</v>
      </c>
      <c r="E45" s="31">
        <v>31969</v>
      </c>
      <c r="F45" s="32" t="s">
        <v>213</v>
      </c>
      <c r="G45" s="31">
        <v>776697</v>
      </c>
      <c r="H45" s="31">
        <v>562610</v>
      </c>
      <c r="I45" s="32">
        <f t="shared" si="6"/>
        <v>72.43622673964235</v>
      </c>
      <c r="J45" s="31">
        <v>214087</v>
      </c>
      <c r="K45" s="32">
        <f t="shared" si="7"/>
        <v>27.563773260357642</v>
      </c>
    </row>
    <row r="46" spans="1:11">
      <c r="A46" s="33" t="s">
        <v>18</v>
      </c>
      <c r="B46" s="31">
        <v>140404</v>
      </c>
      <c r="C46" s="31">
        <v>118983</v>
      </c>
      <c r="D46" s="32">
        <f>100*C46/$B46</f>
        <v>84.743312156348821</v>
      </c>
      <c r="E46" s="31">
        <v>21405</v>
      </c>
      <c r="F46" s="32">
        <f>100*E46/$B46</f>
        <v>15.245292156918607</v>
      </c>
      <c r="G46" s="31">
        <v>544952</v>
      </c>
      <c r="H46" s="31">
        <v>466701</v>
      </c>
      <c r="I46" s="32">
        <f t="shared" si="6"/>
        <v>85.640753681058143</v>
      </c>
      <c r="J46" s="31">
        <v>78250</v>
      </c>
      <c r="K46" s="32">
        <f t="shared" si="7"/>
        <v>14.359062816541641</v>
      </c>
    </row>
    <row r="47" spans="1:11">
      <c r="A47" s="33" t="s">
        <v>19</v>
      </c>
      <c r="B47" s="31">
        <v>41743</v>
      </c>
      <c r="C47" s="31" t="s">
        <v>225</v>
      </c>
      <c r="D47" s="32">
        <f>100*52238/B47</f>
        <v>125.14193996598232</v>
      </c>
      <c r="E47" s="31">
        <v>4330</v>
      </c>
      <c r="F47" s="32">
        <f>100*E47/$B47</f>
        <v>10.372996670100376</v>
      </c>
      <c r="G47" s="31">
        <v>105839</v>
      </c>
      <c r="H47" s="31">
        <v>98784</v>
      </c>
      <c r="I47" s="32">
        <f t="shared" si="6"/>
        <v>93.334215175880345</v>
      </c>
      <c r="J47" s="31">
        <v>7054</v>
      </c>
      <c r="K47" s="32">
        <f t="shared" si="7"/>
        <v>6.6648399928192825</v>
      </c>
    </row>
    <row r="48" spans="1:11">
      <c r="A48" s="33" t="s">
        <v>20</v>
      </c>
      <c r="B48" s="31" t="s">
        <v>223</v>
      </c>
      <c r="C48" s="31" t="s">
        <v>51</v>
      </c>
      <c r="D48" s="32" t="s">
        <v>213</v>
      </c>
      <c r="E48" s="31">
        <v>972</v>
      </c>
      <c r="F48" s="32" t="s">
        <v>213</v>
      </c>
      <c r="G48" s="31">
        <v>15059</v>
      </c>
      <c r="H48" s="31">
        <v>14444</v>
      </c>
      <c r="I48" s="32">
        <f t="shared" si="6"/>
        <v>95.916063483631049</v>
      </c>
      <c r="J48" s="31">
        <v>615</v>
      </c>
      <c r="K48" s="32">
        <f t="shared" si="7"/>
        <v>4.0839365163689489</v>
      </c>
    </row>
    <row r="49" spans="1:11">
      <c r="A49" s="33" t="s">
        <v>28</v>
      </c>
      <c r="B49" s="31" t="s">
        <v>51</v>
      </c>
      <c r="C49" s="31" t="s">
        <v>51</v>
      </c>
      <c r="D49" s="32" t="s">
        <v>213</v>
      </c>
      <c r="E49" s="31">
        <v>168</v>
      </c>
      <c r="F49" s="32" t="s">
        <v>213</v>
      </c>
      <c r="G49" s="31">
        <v>4206</v>
      </c>
      <c r="H49" s="31">
        <v>4044</v>
      </c>
      <c r="I49" s="32">
        <f t="shared" si="6"/>
        <v>96.14835948644793</v>
      </c>
      <c r="J49" s="31">
        <v>162</v>
      </c>
      <c r="K49" s="32">
        <f t="shared" si="7"/>
        <v>3.8516405135520686</v>
      </c>
    </row>
    <row r="50" spans="1:11">
      <c r="A50" s="33" t="s">
        <v>29</v>
      </c>
      <c r="B50" s="31" t="s">
        <v>51</v>
      </c>
      <c r="C50" s="31" t="s">
        <v>51</v>
      </c>
      <c r="D50" s="32" t="s">
        <v>213</v>
      </c>
      <c r="E50" s="31">
        <v>52</v>
      </c>
      <c r="F50" s="32" t="s">
        <v>213</v>
      </c>
      <c r="G50" s="31">
        <v>1502</v>
      </c>
      <c r="H50" s="31">
        <v>1402</v>
      </c>
      <c r="I50" s="32">
        <f t="shared" si="6"/>
        <v>93.342210386151791</v>
      </c>
      <c r="J50" s="31">
        <v>100</v>
      </c>
      <c r="K50" s="32">
        <f t="shared" si="7"/>
        <v>6.6577896138482027</v>
      </c>
    </row>
    <row r="51" spans="1:11">
      <c r="A51" s="33" t="s">
        <v>30</v>
      </c>
      <c r="B51" s="31" t="s">
        <v>51</v>
      </c>
      <c r="C51" s="31" t="s">
        <v>51</v>
      </c>
      <c r="D51" s="32" t="s">
        <v>213</v>
      </c>
      <c r="E51" s="31">
        <v>52</v>
      </c>
      <c r="F51" s="32" t="s">
        <v>213</v>
      </c>
      <c r="G51" s="31">
        <v>2469</v>
      </c>
      <c r="H51" s="31">
        <v>2364</v>
      </c>
      <c r="I51" s="32">
        <f t="shared" si="6"/>
        <v>95.747266099635482</v>
      </c>
      <c r="J51" s="31">
        <v>105</v>
      </c>
      <c r="K51" s="32">
        <f t="shared" si="7"/>
        <v>4.2527339003645199</v>
      </c>
    </row>
    <row r="52" spans="1:11">
      <c r="A52" s="33" t="s">
        <v>31</v>
      </c>
      <c r="B52" s="31" t="s">
        <v>51</v>
      </c>
      <c r="C52" s="31" t="s">
        <v>51</v>
      </c>
      <c r="D52" s="32" t="s">
        <v>213</v>
      </c>
      <c r="E52" s="31">
        <v>24</v>
      </c>
      <c r="F52" s="32" t="s">
        <v>213</v>
      </c>
      <c r="G52" s="37">
        <v>679</v>
      </c>
      <c r="H52" s="37">
        <v>660</v>
      </c>
      <c r="I52" s="32">
        <f t="shared" si="6"/>
        <v>97.201767304860084</v>
      </c>
      <c r="J52" s="31">
        <v>19</v>
      </c>
      <c r="K52" s="32">
        <f t="shared" si="7"/>
        <v>2.7982326951399115</v>
      </c>
    </row>
    <row r="53" spans="1:11" ht="13.5" thickBot="1">
      <c r="A53" s="38" t="s">
        <v>32</v>
      </c>
      <c r="B53" s="31" t="s">
        <v>51</v>
      </c>
      <c r="C53" s="31" t="s">
        <v>51</v>
      </c>
      <c r="D53" s="32" t="s">
        <v>213</v>
      </c>
      <c r="E53" s="31">
        <v>10</v>
      </c>
      <c r="F53" s="32" t="s">
        <v>213</v>
      </c>
      <c r="G53" s="39">
        <v>450</v>
      </c>
      <c r="H53" s="39">
        <v>441</v>
      </c>
      <c r="I53" s="32">
        <f t="shared" si="6"/>
        <v>98</v>
      </c>
      <c r="J53" s="40">
        <v>9</v>
      </c>
      <c r="K53" s="32">
        <f t="shared" si="7"/>
        <v>2</v>
      </c>
    </row>
    <row r="54" spans="1:11" ht="13.5" thickTop="1">
      <c r="A54" s="8"/>
      <c r="B54" s="9" t="s">
        <v>71</v>
      </c>
      <c r="C54" s="10"/>
      <c r="D54" s="10"/>
      <c r="E54" s="10"/>
      <c r="F54" s="10"/>
      <c r="G54" s="9" t="s">
        <v>22</v>
      </c>
      <c r="H54" s="10"/>
      <c r="I54" s="10"/>
      <c r="J54" s="10"/>
      <c r="K54" s="10"/>
    </row>
    <row r="55" spans="1:11">
      <c r="A55" s="11" t="s">
        <v>1</v>
      </c>
      <c r="B55" s="12"/>
      <c r="C55" s="13" t="s">
        <v>25</v>
      </c>
      <c r="D55" s="13"/>
      <c r="E55" s="14" t="s">
        <v>2</v>
      </c>
      <c r="F55" s="15"/>
      <c r="G55" s="12"/>
      <c r="H55" s="13" t="s">
        <v>25</v>
      </c>
      <c r="I55" s="13"/>
      <c r="J55" s="14" t="s">
        <v>2</v>
      </c>
      <c r="K55" s="15"/>
    </row>
    <row r="56" spans="1:11">
      <c r="A56" s="16" t="s">
        <v>3</v>
      </c>
      <c r="B56" s="12" t="s">
        <v>4</v>
      </c>
      <c r="C56" s="12" t="s">
        <v>4</v>
      </c>
      <c r="D56" s="12" t="s">
        <v>204</v>
      </c>
      <c r="E56" s="12" t="s">
        <v>4</v>
      </c>
      <c r="F56" s="12" t="s">
        <v>204</v>
      </c>
      <c r="G56" s="12" t="s">
        <v>4</v>
      </c>
      <c r="H56" s="12" t="s">
        <v>4</v>
      </c>
      <c r="I56" s="12" t="s">
        <v>204</v>
      </c>
      <c r="J56" s="12" t="s">
        <v>4</v>
      </c>
      <c r="K56" s="12" t="s">
        <v>204</v>
      </c>
    </row>
    <row r="57" spans="1:11">
      <c r="A57" s="17"/>
      <c r="B57" s="18" t="s">
        <v>5</v>
      </c>
      <c r="C57" s="19" t="s">
        <v>5</v>
      </c>
      <c r="D57" s="20" t="s">
        <v>5</v>
      </c>
      <c r="E57" s="19" t="s">
        <v>5</v>
      </c>
      <c r="F57" s="20" t="s">
        <v>5</v>
      </c>
      <c r="G57" s="18" t="s">
        <v>5</v>
      </c>
      <c r="H57" s="19" t="s">
        <v>5</v>
      </c>
      <c r="I57" s="20" t="s">
        <v>5</v>
      </c>
      <c r="J57" s="19" t="s">
        <v>5</v>
      </c>
      <c r="K57" s="20" t="s">
        <v>5</v>
      </c>
    </row>
    <row r="58" spans="1:11">
      <c r="A58" s="22"/>
      <c r="B58" s="25"/>
      <c r="C58" s="25"/>
      <c r="D58" s="25"/>
      <c r="E58" s="25"/>
      <c r="F58" s="25"/>
      <c r="G58" s="25"/>
      <c r="H58" s="25"/>
      <c r="I58" s="25"/>
      <c r="J58" s="25"/>
      <c r="K58" s="26"/>
    </row>
    <row r="59" spans="1:11">
      <c r="A59" s="27" t="s">
        <v>6</v>
      </c>
      <c r="B59" s="28">
        <v>77021</v>
      </c>
      <c r="C59" s="28">
        <v>31620</v>
      </c>
      <c r="D59" s="29">
        <f>100*C59/$B59</f>
        <v>41.053738590773946</v>
      </c>
      <c r="E59" s="28">
        <v>43147</v>
      </c>
      <c r="F59" s="29">
        <f>100*E59/$B59</f>
        <v>56.019786811389103</v>
      </c>
      <c r="G59" s="28">
        <v>66655855</v>
      </c>
      <c r="H59" s="28">
        <v>14635170</v>
      </c>
      <c r="I59" s="29">
        <f>100*H59/$G59</f>
        <v>21.95631576550927</v>
      </c>
      <c r="J59" s="28">
        <v>50723368</v>
      </c>
      <c r="K59" s="29">
        <f>100*J59/$G59</f>
        <v>76.097393094725135</v>
      </c>
    </row>
    <row r="60" spans="1:11">
      <c r="A60" s="30" t="s">
        <v>7</v>
      </c>
      <c r="B60" s="31">
        <v>2253</v>
      </c>
      <c r="C60" s="31">
        <v>0</v>
      </c>
      <c r="D60" s="32">
        <v>0</v>
      </c>
      <c r="E60" s="31">
        <v>0</v>
      </c>
      <c r="F60" s="32">
        <v>0</v>
      </c>
      <c r="G60" s="31">
        <v>1296321</v>
      </c>
      <c r="H60" s="31">
        <v>0</v>
      </c>
      <c r="I60" s="32">
        <v>0</v>
      </c>
      <c r="J60" s="31">
        <v>0</v>
      </c>
      <c r="K60" s="32">
        <v>0</v>
      </c>
    </row>
    <row r="61" spans="1:11">
      <c r="A61" s="30" t="s">
        <v>8</v>
      </c>
      <c r="B61" s="31" t="s">
        <v>226</v>
      </c>
      <c r="C61" s="31" t="s">
        <v>234</v>
      </c>
      <c r="D61" s="32">
        <f>100*999/3985</f>
        <v>25.06900878293601</v>
      </c>
      <c r="E61" s="32" t="s">
        <v>241</v>
      </c>
      <c r="F61" s="32">
        <f>100*2986/3985</f>
        <v>74.93099121706399</v>
      </c>
      <c r="G61" s="31">
        <v>8844831</v>
      </c>
      <c r="H61" s="31">
        <v>226830</v>
      </c>
      <c r="I61" s="32">
        <f t="shared" ref="I61:I78" si="8">100*H61/$G61</f>
        <v>2.5645487177765185</v>
      </c>
      <c r="J61" s="31">
        <v>8618001</v>
      </c>
      <c r="K61" s="32">
        <f t="shared" ref="K61:K78" si="9">100*J61/$G61</f>
        <v>97.435451282223482</v>
      </c>
    </row>
    <row r="62" spans="1:11">
      <c r="A62" s="30" t="s">
        <v>9</v>
      </c>
      <c r="B62" s="31" t="s">
        <v>227</v>
      </c>
      <c r="C62" s="31" t="s">
        <v>234</v>
      </c>
      <c r="D62" s="32">
        <f>100*999/2987</f>
        <v>33.444928021426179</v>
      </c>
      <c r="E62" s="32" t="s">
        <v>242</v>
      </c>
      <c r="F62" s="32">
        <f>100*1988/2987</f>
        <v>66.555071978573821</v>
      </c>
      <c r="G62" s="31">
        <v>8909102</v>
      </c>
      <c r="H62" s="31">
        <v>330142</v>
      </c>
      <c r="I62" s="32">
        <f t="shared" si="8"/>
        <v>3.7056708970219447</v>
      </c>
      <c r="J62" s="31">
        <v>8578960</v>
      </c>
      <c r="K62" s="32">
        <f>100*J62/$G62</f>
        <v>96.294329102978054</v>
      </c>
    </row>
    <row r="63" spans="1:11">
      <c r="A63" s="30" t="s">
        <v>10</v>
      </c>
      <c r="B63" s="31">
        <v>8116</v>
      </c>
      <c r="C63" s="31">
        <v>103</v>
      </c>
      <c r="D63" s="32">
        <f>100*C63/$B63</f>
        <v>1.2690980778708723</v>
      </c>
      <c r="E63" s="32">
        <v>8013</v>
      </c>
      <c r="F63" s="32">
        <f>100*E63/$B63</f>
        <v>98.730901922129121</v>
      </c>
      <c r="G63" s="31">
        <v>7805921</v>
      </c>
      <c r="H63" s="31">
        <v>608137</v>
      </c>
      <c r="I63" s="32">
        <f t="shared" si="8"/>
        <v>7.7907142539618324</v>
      </c>
      <c r="J63" s="31">
        <v>7197784</v>
      </c>
      <c r="K63" s="32">
        <f t="shared" si="9"/>
        <v>92.209285746038162</v>
      </c>
    </row>
    <row r="64" spans="1:11">
      <c r="A64" s="30" t="s">
        <v>11</v>
      </c>
      <c r="B64" s="31" t="s">
        <v>228</v>
      </c>
      <c r="C64" s="31" t="s">
        <v>235</v>
      </c>
      <c r="D64" s="32">
        <f>100*947/4949</f>
        <v>19.13517882400485</v>
      </c>
      <c r="E64" s="32" t="s">
        <v>243</v>
      </c>
      <c r="F64" s="32">
        <f>100*4002/4949</f>
        <v>80.864821175995147</v>
      </c>
      <c r="G64" s="31">
        <v>6341245</v>
      </c>
      <c r="H64" s="31">
        <v>648434</v>
      </c>
      <c r="I64" s="32">
        <f t="shared" si="8"/>
        <v>10.225657579860107</v>
      </c>
      <c r="J64" s="31">
        <v>5691818</v>
      </c>
      <c r="K64" s="32">
        <f t="shared" si="9"/>
        <v>89.758683034640669</v>
      </c>
    </row>
    <row r="65" spans="1:11">
      <c r="A65" s="30" t="s">
        <v>12</v>
      </c>
      <c r="B65" s="31" t="s">
        <v>229</v>
      </c>
      <c r="C65" s="31" t="s">
        <v>236</v>
      </c>
      <c r="D65" s="32">
        <f>100*8/2988</f>
        <v>0.2677376171352075</v>
      </c>
      <c r="E65" s="32" t="s">
        <v>244</v>
      </c>
      <c r="F65" s="32">
        <f>100*2980/2988</f>
        <v>99.732262382864789</v>
      </c>
      <c r="G65" s="31">
        <v>5158692</v>
      </c>
      <c r="H65" s="31">
        <v>695695</v>
      </c>
      <c r="I65" s="32">
        <f t="shared" si="8"/>
        <v>13.485879754015166</v>
      </c>
      <c r="J65" s="31">
        <v>4462996</v>
      </c>
      <c r="K65" s="32">
        <f t="shared" si="9"/>
        <v>86.514100861226069</v>
      </c>
    </row>
    <row r="66" spans="1:11">
      <c r="A66" s="30" t="s">
        <v>13</v>
      </c>
      <c r="B66" s="31" t="s">
        <v>230</v>
      </c>
      <c r="C66" s="31" t="s">
        <v>237</v>
      </c>
      <c r="D66" s="32">
        <f>100*351/1687</f>
        <v>20.80616478956728</v>
      </c>
      <c r="E66" s="32" t="s">
        <v>245</v>
      </c>
      <c r="F66" s="32">
        <f>100*1335/1687</f>
        <v>79.134558387670424</v>
      </c>
      <c r="G66" s="31">
        <v>4331831</v>
      </c>
      <c r="H66" s="31">
        <v>723102</v>
      </c>
      <c r="I66" s="32">
        <f t="shared" si="8"/>
        <v>16.692756481035385</v>
      </c>
      <c r="J66" s="31">
        <v>3608729</v>
      </c>
      <c r="K66" s="32">
        <f t="shared" si="9"/>
        <v>83.307243518964611</v>
      </c>
    </row>
    <row r="67" spans="1:11">
      <c r="A67" s="30" t="s">
        <v>14</v>
      </c>
      <c r="B67" s="31" t="s">
        <v>231</v>
      </c>
      <c r="C67" s="31" t="s">
        <v>238</v>
      </c>
      <c r="D67" s="32">
        <f>100*1999/6991</f>
        <v>28.593906451151479</v>
      </c>
      <c r="E67" s="32" t="s">
        <v>246</v>
      </c>
      <c r="F67" s="32">
        <f>100*4992/6991</f>
        <v>71.406093548848517</v>
      </c>
      <c r="G67" s="31">
        <v>6884473</v>
      </c>
      <c r="H67" s="31">
        <v>1744631</v>
      </c>
      <c r="I67" s="32">
        <f t="shared" si="8"/>
        <v>25.341533041091164</v>
      </c>
      <c r="J67" s="31">
        <v>5139842</v>
      </c>
      <c r="K67" s="32">
        <f t="shared" si="9"/>
        <v>74.658466958908832</v>
      </c>
    </row>
    <row r="68" spans="1:11">
      <c r="A68" s="30" t="s">
        <v>15</v>
      </c>
      <c r="B68" s="31">
        <v>15169</v>
      </c>
      <c r="C68" s="31">
        <v>6970</v>
      </c>
      <c r="D68" s="32">
        <f>100*6970/15169</f>
        <v>45.948974882985034</v>
      </c>
      <c r="E68" s="32">
        <v>8200</v>
      </c>
      <c r="F68" s="32">
        <f>100*E68/$B68</f>
        <v>54.057617509394156</v>
      </c>
      <c r="G68" s="31">
        <v>4951418</v>
      </c>
      <c r="H68" s="31">
        <v>1805841</v>
      </c>
      <c r="I68" s="32">
        <f t="shared" si="8"/>
        <v>36.471188657471458</v>
      </c>
      <c r="J68" s="31">
        <v>3145577</v>
      </c>
      <c r="K68" s="32">
        <f t="shared" si="9"/>
        <v>63.528811342528542</v>
      </c>
    </row>
    <row r="69" spans="1:11">
      <c r="A69" s="30" t="s">
        <v>16</v>
      </c>
      <c r="B69" s="31" t="s">
        <v>232</v>
      </c>
      <c r="C69" s="31" t="s">
        <v>239</v>
      </c>
      <c r="D69" s="32">
        <f>100*12470/18865</f>
        <v>66.101245693082433</v>
      </c>
      <c r="E69" s="32">
        <v>5376</v>
      </c>
      <c r="F69" s="32">
        <f>100*E69/18865</f>
        <v>28.497217068645639</v>
      </c>
      <c r="G69" s="31">
        <v>6730748</v>
      </c>
      <c r="H69" s="31">
        <v>3507680</v>
      </c>
      <c r="I69" s="32">
        <f t="shared" si="8"/>
        <v>52.114267240431523</v>
      </c>
      <c r="J69" s="31">
        <v>3223068</v>
      </c>
      <c r="K69" s="32">
        <f t="shared" si="9"/>
        <v>47.885732759568477</v>
      </c>
    </row>
    <row r="70" spans="1:11">
      <c r="A70" s="33" t="s">
        <v>17</v>
      </c>
      <c r="B70" s="31" t="s">
        <v>51</v>
      </c>
      <c r="C70" s="31" t="s">
        <v>51</v>
      </c>
      <c r="D70" s="32" t="s">
        <v>213</v>
      </c>
      <c r="E70" s="32" t="s">
        <v>247</v>
      </c>
      <c r="F70" s="32" t="s">
        <v>213</v>
      </c>
      <c r="G70" s="31">
        <v>2673273</v>
      </c>
      <c r="H70" s="31">
        <v>1959329</v>
      </c>
      <c r="I70" s="32">
        <f t="shared" si="8"/>
        <v>73.293262603557508</v>
      </c>
      <c r="J70" s="31">
        <v>713944</v>
      </c>
      <c r="K70" s="32">
        <f t="shared" si="9"/>
        <v>26.706737396442488</v>
      </c>
    </row>
    <row r="71" spans="1:11">
      <c r="A71" s="33" t="s">
        <v>18</v>
      </c>
      <c r="B71" s="31">
        <v>6291</v>
      </c>
      <c r="C71" s="31">
        <v>4662</v>
      </c>
      <c r="D71" s="32">
        <f>100*C71/$B71</f>
        <v>74.10586552217454</v>
      </c>
      <c r="E71" s="32">
        <v>1629</v>
      </c>
      <c r="F71" s="32">
        <f>100*E71/$B71</f>
        <v>25.894134477825464</v>
      </c>
      <c r="G71" s="31">
        <v>2147042</v>
      </c>
      <c r="H71" s="31">
        <v>1847175</v>
      </c>
      <c r="I71" s="32">
        <f t="shared" si="8"/>
        <v>86.033482344546584</v>
      </c>
      <c r="J71" s="31">
        <v>299867</v>
      </c>
      <c r="K71" s="32">
        <f t="shared" si="9"/>
        <v>13.96651765545341</v>
      </c>
    </row>
    <row r="72" spans="1:11">
      <c r="A72" s="33" t="s">
        <v>19</v>
      </c>
      <c r="B72" s="31">
        <v>2426</v>
      </c>
      <c r="C72" s="31" t="s">
        <v>240</v>
      </c>
      <c r="D72" s="32">
        <f>100*2114/$B72</f>
        <v>87.139323990107172</v>
      </c>
      <c r="E72" s="32">
        <v>606</v>
      </c>
      <c r="F72" s="32">
        <f>100*E72/$B72</f>
        <v>24.979389942291839</v>
      </c>
      <c r="G72" s="31">
        <v>453971</v>
      </c>
      <c r="H72" s="31">
        <v>418039</v>
      </c>
      <c r="I72" s="32">
        <f t="shared" si="8"/>
        <v>92.084956968616936</v>
      </c>
      <c r="J72" s="31">
        <v>35931</v>
      </c>
      <c r="K72" s="32">
        <f t="shared" si="9"/>
        <v>7.9148227529952351</v>
      </c>
    </row>
    <row r="73" spans="1:11">
      <c r="A73" s="33" t="s">
        <v>20</v>
      </c>
      <c r="B73" s="31" t="s">
        <v>233</v>
      </c>
      <c r="C73" s="31" t="s">
        <v>51</v>
      </c>
      <c r="D73" s="32" t="s">
        <v>213</v>
      </c>
      <c r="E73" s="32">
        <v>0</v>
      </c>
      <c r="F73" s="32" t="s">
        <v>213</v>
      </c>
      <c r="G73" s="31">
        <v>78147</v>
      </c>
      <c r="H73" s="31">
        <v>73470</v>
      </c>
      <c r="I73" s="32">
        <f t="shared" si="8"/>
        <v>94.01512534070406</v>
      </c>
      <c r="J73" s="31">
        <v>4676</v>
      </c>
      <c r="K73" s="32">
        <f t="shared" si="9"/>
        <v>5.9835950196424683</v>
      </c>
    </row>
    <row r="74" spans="1:11">
      <c r="A74" s="33" t="s">
        <v>28</v>
      </c>
      <c r="B74" s="31" t="s">
        <v>51</v>
      </c>
      <c r="C74" s="31" t="s">
        <v>51</v>
      </c>
      <c r="D74" s="32" t="s">
        <v>213</v>
      </c>
      <c r="E74" s="32" t="s">
        <v>236</v>
      </c>
      <c r="F74" s="32" t="s">
        <v>213</v>
      </c>
      <c r="G74" s="31">
        <v>20233</v>
      </c>
      <c r="H74" s="31">
        <v>19128</v>
      </c>
      <c r="I74" s="32">
        <f t="shared" si="8"/>
        <v>94.538625018534077</v>
      </c>
      <c r="J74" s="31">
        <v>1104</v>
      </c>
      <c r="K74" s="32">
        <f t="shared" si="9"/>
        <v>5.4564325606682154</v>
      </c>
    </row>
    <row r="75" spans="1:11">
      <c r="A75" s="33" t="s">
        <v>29</v>
      </c>
      <c r="B75" s="31" t="s">
        <v>51</v>
      </c>
      <c r="C75" s="31" t="s">
        <v>51</v>
      </c>
      <c r="D75" s="32" t="s">
        <v>213</v>
      </c>
      <c r="E75" s="32">
        <v>0</v>
      </c>
      <c r="F75" s="32" t="s">
        <v>213</v>
      </c>
      <c r="G75" s="31">
        <v>8577</v>
      </c>
      <c r="H75" s="31">
        <v>8260</v>
      </c>
      <c r="I75" s="32">
        <f t="shared" si="8"/>
        <v>96.304069021802491</v>
      </c>
      <c r="J75" s="31">
        <v>317</v>
      </c>
      <c r="K75" s="32">
        <f t="shared" si="9"/>
        <v>3.6959309781975049</v>
      </c>
    </row>
    <row r="76" spans="1:11">
      <c r="A76" s="33" t="s">
        <v>30</v>
      </c>
      <c r="B76" s="31" t="s">
        <v>51</v>
      </c>
      <c r="C76" s="31" t="s">
        <v>51</v>
      </c>
      <c r="D76" s="32" t="s">
        <v>213</v>
      </c>
      <c r="E76" s="32">
        <v>11</v>
      </c>
      <c r="F76" s="32" t="s">
        <v>213</v>
      </c>
      <c r="G76" s="31">
        <v>14162</v>
      </c>
      <c r="H76" s="31">
        <v>13571</v>
      </c>
      <c r="I76" s="32">
        <f t="shared" si="8"/>
        <v>95.82686061290778</v>
      </c>
      <c r="J76" s="31">
        <v>590</v>
      </c>
      <c r="K76" s="32">
        <f t="shared" si="9"/>
        <v>4.1660782375370706</v>
      </c>
    </row>
    <row r="77" spans="1:11">
      <c r="A77" s="33" t="s">
        <v>31</v>
      </c>
      <c r="B77" s="31" t="s">
        <v>51</v>
      </c>
      <c r="C77" s="31" t="s">
        <v>51</v>
      </c>
      <c r="D77" s="32" t="s">
        <v>213</v>
      </c>
      <c r="E77" s="32">
        <v>0</v>
      </c>
      <c r="F77" s="32" t="s">
        <v>213</v>
      </c>
      <c r="G77" s="31">
        <v>3585</v>
      </c>
      <c r="H77" s="31">
        <v>3470</v>
      </c>
      <c r="I77" s="32">
        <f t="shared" si="8"/>
        <v>96.792189679218964</v>
      </c>
      <c r="J77" s="31">
        <v>115</v>
      </c>
      <c r="K77" s="32">
        <f t="shared" si="9"/>
        <v>3.2078103207810322</v>
      </c>
    </row>
    <row r="78" spans="1:11">
      <c r="A78" s="38" t="s">
        <v>32</v>
      </c>
      <c r="B78" s="40" t="s">
        <v>51</v>
      </c>
      <c r="C78" s="41" t="s">
        <v>51</v>
      </c>
      <c r="D78" s="42" t="s">
        <v>213</v>
      </c>
      <c r="E78" s="40">
        <v>0</v>
      </c>
      <c r="F78" s="42" t="s">
        <v>213</v>
      </c>
      <c r="G78" s="40">
        <v>2283</v>
      </c>
      <c r="H78" s="40">
        <v>2235</v>
      </c>
      <c r="I78" s="43">
        <f t="shared" si="8"/>
        <v>97.897503285151117</v>
      </c>
      <c r="J78" s="40">
        <v>48</v>
      </c>
      <c r="K78" s="43">
        <f t="shared" si="9"/>
        <v>2.1024967148488831</v>
      </c>
    </row>
    <row r="79" spans="1:11">
      <c r="A79" s="33" t="s">
        <v>215</v>
      </c>
      <c r="B79" s="44"/>
      <c r="C79" s="44"/>
      <c r="D79" s="45"/>
      <c r="E79" s="46"/>
      <c r="F79" s="45"/>
      <c r="G79" s="46"/>
      <c r="H79" s="46"/>
      <c r="I79" s="45"/>
      <c r="J79" s="46"/>
      <c r="K79" s="45"/>
    </row>
    <row r="80" spans="1:11">
      <c r="A80" s="47" t="s">
        <v>23</v>
      </c>
      <c r="B80" s="48"/>
      <c r="C80" s="48"/>
      <c r="D80" s="48"/>
      <c r="E80" s="48"/>
      <c r="F80" s="49"/>
      <c r="G80" s="50"/>
      <c r="H80" s="50"/>
      <c r="I80" s="50"/>
      <c r="J80" s="50"/>
      <c r="K80" s="50"/>
    </row>
    <row r="81" spans="1:11">
      <c r="A81" s="47" t="s">
        <v>47</v>
      </c>
      <c r="B81" s="48"/>
      <c r="C81" s="48"/>
      <c r="D81" s="48"/>
      <c r="E81" s="48"/>
      <c r="F81" s="49"/>
      <c r="G81" s="50"/>
      <c r="H81" s="50"/>
      <c r="I81" s="50"/>
      <c r="J81" s="50"/>
      <c r="K81" s="50"/>
    </row>
    <row r="82" spans="1:11">
      <c r="A82" s="51" t="s">
        <v>35</v>
      </c>
      <c r="B82" s="48"/>
      <c r="C82" s="48"/>
      <c r="D82" s="48"/>
      <c r="E82" s="48"/>
      <c r="F82" s="49"/>
      <c r="G82" s="50"/>
      <c r="H82" s="50"/>
      <c r="I82" s="50"/>
      <c r="J82" s="50"/>
      <c r="K82" s="50"/>
    </row>
    <row r="83" spans="1:11">
      <c r="A83" s="50" t="s">
        <v>248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</row>
  </sheetData>
  <printOptions horizontalCentered="1"/>
  <pageMargins left="0.1" right="0.1" top="0.1" bottom="0.1" header="0.1" footer="0.1"/>
  <pageSetup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83"/>
  <sheetViews>
    <sheetView showGridLines="0" zoomScaleNormal="100" workbookViewId="0">
      <selection sqref="A1:IV65536"/>
    </sheetView>
  </sheetViews>
  <sheetFormatPr defaultRowHeight="12.75"/>
  <cols>
    <col min="1" max="1" width="28.7109375" style="2" customWidth="1"/>
    <col min="2" max="11" width="11.7109375" style="2" customWidth="1"/>
    <col min="12" max="16384" width="9.140625" style="2"/>
  </cols>
  <sheetData>
    <row r="1" spans="1:15">
      <c r="A1" s="1">
        <v>41758</v>
      </c>
    </row>
    <row r="2" spans="1:15">
      <c r="A2" s="3" t="s">
        <v>219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5" ht="13.5" thickBot="1">
      <c r="A3" s="6"/>
      <c r="B3" s="7"/>
      <c r="C3" s="7"/>
      <c r="D3" s="7"/>
      <c r="E3" s="7"/>
      <c r="F3" s="6"/>
    </row>
    <row r="4" spans="1:15" ht="13.5" thickTop="1">
      <c r="A4" s="8"/>
      <c r="B4" s="9" t="s">
        <v>0</v>
      </c>
      <c r="C4" s="10"/>
      <c r="D4" s="10"/>
      <c r="E4" s="10"/>
      <c r="F4" s="10"/>
      <c r="G4" s="9" t="s">
        <v>21</v>
      </c>
      <c r="H4" s="10"/>
      <c r="I4" s="10"/>
      <c r="J4" s="10"/>
      <c r="K4" s="10"/>
    </row>
    <row r="5" spans="1:15">
      <c r="A5" s="11" t="s">
        <v>1</v>
      </c>
      <c r="B5" s="12"/>
      <c r="C5" s="13" t="s">
        <v>25</v>
      </c>
      <c r="D5" s="13"/>
      <c r="E5" s="14" t="s">
        <v>2</v>
      </c>
      <c r="F5" s="15"/>
      <c r="G5" s="12"/>
      <c r="H5" s="13" t="s">
        <v>25</v>
      </c>
      <c r="I5" s="13"/>
      <c r="J5" s="14" t="s">
        <v>2</v>
      </c>
      <c r="K5" s="15"/>
    </row>
    <row r="6" spans="1:15">
      <c r="A6" s="16" t="s">
        <v>3</v>
      </c>
      <c r="B6" s="12" t="s">
        <v>4</v>
      </c>
      <c r="C6" s="12" t="s">
        <v>4</v>
      </c>
      <c r="D6" s="12" t="s">
        <v>204</v>
      </c>
      <c r="E6" s="12" t="s">
        <v>4</v>
      </c>
      <c r="F6" s="12" t="s">
        <v>204</v>
      </c>
      <c r="G6" s="12" t="s">
        <v>4</v>
      </c>
      <c r="H6" s="12" t="s">
        <v>4</v>
      </c>
      <c r="I6" s="12" t="s">
        <v>204</v>
      </c>
      <c r="J6" s="12" t="s">
        <v>4</v>
      </c>
      <c r="K6" s="12" t="s">
        <v>204</v>
      </c>
    </row>
    <row r="7" spans="1:15">
      <c r="A7" s="17"/>
      <c r="B7" s="18" t="s">
        <v>5</v>
      </c>
      <c r="C7" s="19" t="s">
        <v>5</v>
      </c>
      <c r="D7" s="20" t="s">
        <v>5</v>
      </c>
      <c r="E7" s="19" t="s">
        <v>5</v>
      </c>
      <c r="F7" s="20" t="s">
        <v>5</v>
      </c>
      <c r="G7" s="18" t="s">
        <v>5</v>
      </c>
      <c r="H7" s="19" t="s">
        <v>5</v>
      </c>
      <c r="I7" s="20" t="s">
        <v>5</v>
      </c>
      <c r="J7" s="19" t="s">
        <v>5</v>
      </c>
      <c r="K7" s="20" t="s">
        <v>5</v>
      </c>
      <c r="O7" s="21"/>
    </row>
    <row r="8" spans="1:15">
      <c r="A8" s="22"/>
      <c r="B8" s="23"/>
      <c r="C8" s="23"/>
      <c r="D8" s="24"/>
      <c r="E8" s="23"/>
      <c r="F8" s="24"/>
      <c r="G8" s="25"/>
      <c r="H8" s="25"/>
      <c r="I8" s="25"/>
      <c r="J8" s="25"/>
      <c r="K8" s="26"/>
      <c r="O8" s="21"/>
    </row>
    <row r="9" spans="1:15">
      <c r="A9" s="27" t="s">
        <v>6</v>
      </c>
      <c r="B9" s="28">
        <v>145370240</v>
      </c>
      <c r="C9" s="28">
        <v>46293834</v>
      </c>
      <c r="D9" s="29">
        <f>100*C9/$B9</f>
        <v>31.845468508547555</v>
      </c>
      <c r="E9" s="28">
        <v>96619312</v>
      </c>
      <c r="F9" s="29">
        <f>100*E9/$B9</f>
        <v>66.464299708110815</v>
      </c>
      <c r="G9" s="28">
        <v>53353614</v>
      </c>
      <c r="H9" s="28">
        <v>26442464</v>
      </c>
      <c r="I9" s="29">
        <f>100*H9/$G9</f>
        <v>49.56077389621629</v>
      </c>
      <c r="J9" s="28">
        <v>26219022</v>
      </c>
      <c r="K9" s="29">
        <f>100*J9/$G9</f>
        <v>49.141979398059142</v>
      </c>
      <c r="O9" s="21"/>
    </row>
    <row r="10" spans="1:15">
      <c r="A10" s="30" t="s">
        <v>7</v>
      </c>
      <c r="B10" s="31">
        <v>2450924</v>
      </c>
      <c r="C10" s="31">
        <v>0</v>
      </c>
      <c r="D10" s="32">
        <v>0</v>
      </c>
      <c r="E10" s="31">
        <v>0</v>
      </c>
      <c r="F10" s="32">
        <v>0</v>
      </c>
      <c r="G10" s="31">
        <v>692121</v>
      </c>
      <c r="H10" s="31">
        <v>0</v>
      </c>
      <c r="I10" s="32">
        <v>0</v>
      </c>
      <c r="J10" s="31">
        <v>0</v>
      </c>
      <c r="K10" s="32">
        <v>0</v>
      </c>
      <c r="O10" s="21"/>
    </row>
    <row r="11" spans="1:15">
      <c r="A11" s="30" t="s">
        <v>8</v>
      </c>
      <c r="B11" s="31">
        <v>10692838</v>
      </c>
      <c r="C11" s="31">
        <v>398823</v>
      </c>
      <c r="D11" s="32">
        <f t="shared" ref="D11:D28" si="0">100*C11/$B11</f>
        <v>3.7298142925199089</v>
      </c>
      <c r="E11" s="31">
        <v>10292029</v>
      </c>
      <c r="F11" s="32">
        <f t="shared" ref="F11:F28" si="1">100*E11/$B11</f>
        <v>96.251612527936928</v>
      </c>
      <c r="G11" s="31">
        <v>762132</v>
      </c>
      <c r="H11" s="31">
        <v>71774</v>
      </c>
      <c r="I11" s="32">
        <f t="shared" ref="I11:I28" si="2">100*H11/$G11</f>
        <v>9.4175287220586466</v>
      </c>
      <c r="J11" s="31">
        <v>690357</v>
      </c>
      <c r="K11" s="32">
        <f t="shared" ref="K11:K28" si="3">100*J11/$G11</f>
        <v>90.582340067074995</v>
      </c>
      <c r="O11" s="21"/>
    </row>
    <row r="12" spans="1:15">
      <c r="A12" s="30" t="s">
        <v>9</v>
      </c>
      <c r="B12" s="31">
        <v>12386716</v>
      </c>
      <c r="C12" s="31">
        <v>539338</v>
      </c>
      <c r="D12" s="32">
        <f t="shared" si="0"/>
        <v>4.3541645743714472</v>
      </c>
      <c r="E12" s="31">
        <v>11845264</v>
      </c>
      <c r="F12" s="32">
        <f t="shared" si="1"/>
        <v>95.628768755172885</v>
      </c>
      <c r="G12" s="31">
        <v>1200915</v>
      </c>
      <c r="H12" s="31">
        <v>124897</v>
      </c>
      <c r="I12" s="32">
        <f t="shared" si="2"/>
        <v>10.400153216505748</v>
      </c>
      <c r="J12" s="31">
        <v>1076018</v>
      </c>
      <c r="K12" s="32">
        <f t="shared" si="3"/>
        <v>89.599846783494257</v>
      </c>
      <c r="O12" s="21"/>
    </row>
    <row r="13" spans="1:15">
      <c r="A13" s="30" t="s">
        <v>10</v>
      </c>
      <c r="B13" s="31">
        <v>12925831</v>
      </c>
      <c r="C13" s="31">
        <v>895102</v>
      </c>
      <c r="D13" s="32">
        <f t="shared" si="0"/>
        <v>6.9249087350747507</v>
      </c>
      <c r="E13" s="31">
        <v>12030729</v>
      </c>
      <c r="F13" s="32">
        <f t="shared" si="1"/>
        <v>93.075091264925248</v>
      </c>
      <c r="G13" s="31">
        <v>1763357</v>
      </c>
      <c r="H13" s="31">
        <v>179779</v>
      </c>
      <c r="I13" s="32">
        <f t="shared" si="2"/>
        <v>10.195269590899631</v>
      </c>
      <c r="J13" s="31">
        <v>1583578</v>
      </c>
      <c r="K13" s="32">
        <f t="shared" si="3"/>
        <v>89.804730409100372</v>
      </c>
      <c r="O13" s="21"/>
    </row>
    <row r="14" spans="1:15">
      <c r="A14" s="30" t="s">
        <v>11</v>
      </c>
      <c r="B14" s="31">
        <v>11880059</v>
      </c>
      <c r="C14" s="31">
        <v>1069474</v>
      </c>
      <c r="D14" s="32">
        <f t="shared" si="0"/>
        <v>9.0022616891044063</v>
      </c>
      <c r="E14" s="31">
        <v>10810585</v>
      </c>
      <c r="F14" s="32">
        <f t="shared" si="1"/>
        <v>90.997738310895599</v>
      </c>
      <c r="G14" s="31">
        <v>2037870</v>
      </c>
      <c r="H14" s="31">
        <v>245244</v>
      </c>
      <c r="I14" s="32">
        <f t="shared" si="2"/>
        <v>12.03432996216638</v>
      </c>
      <c r="J14" s="31">
        <v>1792626</v>
      </c>
      <c r="K14" s="32">
        <f t="shared" si="3"/>
        <v>87.965670037833618</v>
      </c>
      <c r="O14" s="21"/>
    </row>
    <row r="15" spans="1:15">
      <c r="A15" s="30" t="s">
        <v>12</v>
      </c>
      <c r="B15" s="31">
        <v>10210706</v>
      </c>
      <c r="C15" s="31">
        <v>1199527</v>
      </c>
      <c r="D15" s="32">
        <f t="shared" si="0"/>
        <v>11.747738109392239</v>
      </c>
      <c r="E15" s="31">
        <v>9011179</v>
      </c>
      <c r="F15" s="32">
        <f t="shared" si="1"/>
        <v>88.252261890607755</v>
      </c>
      <c r="G15" s="31">
        <v>2171240</v>
      </c>
      <c r="H15" s="31">
        <v>286554</v>
      </c>
      <c r="I15" s="32">
        <f t="shared" si="2"/>
        <v>13.197711906560306</v>
      </c>
      <c r="J15" s="31">
        <v>1884686</v>
      </c>
      <c r="K15" s="32">
        <f t="shared" si="3"/>
        <v>86.802288093439699</v>
      </c>
      <c r="O15" s="21"/>
    </row>
    <row r="16" spans="1:15">
      <c r="A16" s="30" t="s">
        <v>13</v>
      </c>
      <c r="B16" s="31">
        <v>8987613</v>
      </c>
      <c r="C16" s="31">
        <v>1416379</v>
      </c>
      <c r="D16" s="32">
        <f t="shared" si="0"/>
        <v>15.759234404062569</v>
      </c>
      <c r="E16" s="31">
        <v>7571234</v>
      </c>
      <c r="F16" s="32">
        <f t="shared" si="1"/>
        <v>84.240765595937432</v>
      </c>
      <c r="G16" s="31">
        <v>2122016</v>
      </c>
      <c r="H16" s="31">
        <v>358467</v>
      </c>
      <c r="I16" s="32">
        <f t="shared" si="2"/>
        <v>16.89275669928973</v>
      </c>
      <c r="J16" s="31">
        <v>1763549</v>
      </c>
      <c r="K16" s="32">
        <f t="shared" si="3"/>
        <v>83.107243300710266</v>
      </c>
      <c r="O16" s="21"/>
    </row>
    <row r="17" spans="1:15">
      <c r="A17" s="30" t="s">
        <v>14</v>
      </c>
      <c r="B17" s="31">
        <v>14520079</v>
      </c>
      <c r="C17" s="31">
        <v>3394275</v>
      </c>
      <c r="D17" s="32">
        <f t="shared" si="0"/>
        <v>23.376422401007598</v>
      </c>
      <c r="E17" s="31">
        <v>11125804</v>
      </c>
      <c r="F17" s="32">
        <f t="shared" si="1"/>
        <v>76.623577598992398</v>
      </c>
      <c r="G17" s="31">
        <v>4070283</v>
      </c>
      <c r="H17" s="31">
        <v>841428</v>
      </c>
      <c r="I17" s="32">
        <f t="shared" si="2"/>
        <v>20.672469211600273</v>
      </c>
      <c r="J17" s="31">
        <v>3228855</v>
      </c>
      <c r="K17" s="32">
        <f t="shared" si="3"/>
        <v>79.327530788399727</v>
      </c>
      <c r="O17" s="21"/>
    </row>
    <row r="18" spans="1:15">
      <c r="A18" s="30" t="s">
        <v>15</v>
      </c>
      <c r="B18" s="31">
        <v>10983973</v>
      </c>
      <c r="C18" s="31">
        <v>3640692</v>
      </c>
      <c r="D18" s="32">
        <f t="shared" si="0"/>
        <v>33.145492983276633</v>
      </c>
      <c r="E18" s="31">
        <v>7342287</v>
      </c>
      <c r="F18" s="32">
        <f t="shared" si="1"/>
        <v>66.845457467894363</v>
      </c>
      <c r="G18" s="31">
        <v>3974111</v>
      </c>
      <c r="H18" s="31">
        <v>1028372</v>
      </c>
      <c r="I18" s="32">
        <f t="shared" si="2"/>
        <v>25.876780995800068</v>
      </c>
      <c r="J18" s="31">
        <v>2945738</v>
      </c>
      <c r="K18" s="32">
        <f t="shared" si="3"/>
        <v>74.123193841339614</v>
      </c>
      <c r="O18" s="21"/>
    </row>
    <row r="19" spans="1:15">
      <c r="A19" s="30" t="s">
        <v>16</v>
      </c>
      <c r="B19" s="31">
        <v>18949278</v>
      </c>
      <c r="C19" s="31">
        <v>9123783</v>
      </c>
      <c r="D19" s="32">
        <f t="shared" si="0"/>
        <v>48.148446605722917</v>
      </c>
      <c r="E19" s="31">
        <v>9825494</v>
      </c>
      <c r="F19" s="32">
        <f t="shared" si="1"/>
        <v>51.851548117031157</v>
      </c>
      <c r="G19" s="31">
        <v>9774323</v>
      </c>
      <c r="H19" s="31">
        <v>4062749</v>
      </c>
      <c r="I19" s="32">
        <f t="shared" si="2"/>
        <v>41.565528374701756</v>
      </c>
      <c r="J19" s="31">
        <v>5711574</v>
      </c>
      <c r="K19" s="32">
        <f t="shared" si="3"/>
        <v>58.434471625298244</v>
      </c>
      <c r="O19" s="21"/>
    </row>
    <row r="20" spans="1:15">
      <c r="A20" s="33" t="s">
        <v>17</v>
      </c>
      <c r="B20" s="31">
        <v>11926401</v>
      </c>
      <c r="C20" s="31">
        <v>7768346</v>
      </c>
      <c r="D20" s="32">
        <f t="shared" si="0"/>
        <v>65.135710261628802</v>
      </c>
      <c r="E20" s="31">
        <v>4157058</v>
      </c>
      <c r="F20" s="32">
        <f t="shared" si="1"/>
        <v>34.855930133491235</v>
      </c>
      <c r="G20" s="31">
        <v>8512981</v>
      </c>
      <c r="H20" s="31">
        <v>5202282</v>
      </c>
      <c r="I20" s="32">
        <f t="shared" si="2"/>
        <v>61.109991905303204</v>
      </c>
      <c r="J20" s="31">
        <v>3310699</v>
      </c>
      <c r="K20" s="32">
        <f t="shared" si="3"/>
        <v>38.890008094696796</v>
      </c>
      <c r="O20" s="21"/>
    </row>
    <row r="21" spans="1:15">
      <c r="A21" s="33" t="s">
        <v>18</v>
      </c>
      <c r="B21" s="31">
        <v>14755766</v>
      </c>
      <c r="C21" s="31">
        <v>12348754</v>
      </c>
      <c r="D21" s="32">
        <f t="shared" si="0"/>
        <v>83.687651322201773</v>
      </c>
      <c r="E21" s="31">
        <v>2406985</v>
      </c>
      <c r="F21" s="32">
        <f t="shared" si="1"/>
        <v>16.312165698480175</v>
      </c>
      <c r="G21" s="31">
        <v>12229408</v>
      </c>
      <c r="H21" s="31">
        <v>10160628</v>
      </c>
      <c r="I21" s="32">
        <f t="shared" si="2"/>
        <v>83.083563816008095</v>
      </c>
      <c r="J21" s="31">
        <v>2068777</v>
      </c>
      <c r="K21" s="32">
        <f t="shared" si="3"/>
        <v>16.916411652959816</v>
      </c>
      <c r="O21" s="21"/>
    </row>
    <row r="22" spans="1:15">
      <c r="A22" s="33" t="s">
        <v>19</v>
      </c>
      <c r="B22" s="31">
        <v>3801641</v>
      </c>
      <c r="C22" s="31">
        <v>3625845</v>
      </c>
      <c r="D22" s="32">
        <f t="shared" si="0"/>
        <v>95.375786403818779</v>
      </c>
      <c r="E22" s="31">
        <v>175767</v>
      </c>
      <c r="F22" s="32">
        <f t="shared" si="1"/>
        <v>4.6234507677079453</v>
      </c>
      <c r="G22" s="31">
        <v>3278621</v>
      </c>
      <c r="H22" s="31">
        <v>3134728</v>
      </c>
      <c r="I22" s="32">
        <f t="shared" si="2"/>
        <v>95.611173112110251</v>
      </c>
      <c r="J22" s="31">
        <v>143891</v>
      </c>
      <c r="K22" s="32">
        <f t="shared" si="3"/>
        <v>4.3887658866334354</v>
      </c>
      <c r="O22" s="21"/>
    </row>
    <row r="23" spans="1:15">
      <c r="A23" s="33" t="s">
        <v>20</v>
      </c>
      <c r="B23" s="31">
        <v>597525</v>
      </c>
      <c r="C23" s="31">
        <v>578811</v>
      </c>
      <c r="D23" s="32">
        <f t="shared" si="0"/>
        <v>96.868080833437929</v>
      </c>
      <c r="E23" s="31">
        <v>18705</v>
      </c>
      <c r="F23" s="32">
        <f t="shared" si="1"/>
        <v>3.1304129534329106</v>
      </c>
      <c r="G23" s="31">
        <v>512619</v>
      </c>
      <c r="H23" s="31">
        <v>498167</v>
      </c>
      <c r="I23" s="32">
        <f t="shared" si="2"/>
        <v>97.180752176567779</v>
      </c>
      <c r="J23" s="31">
        <v>14451</v>
      </c>
      <c r="K23" s="32">
        <f t="shared" si="3"/>
        <v>2.8190527467768458</v>
      </c>
      <c r="O23" s="21"/>
    </row>
    <row r="24" spans="1:15">
      <c r="A24" s="33" t="s">
        <v>28</v>
      </c>
      <c r="B24" s="31">
        <v>134907</v>
      </c>
      <c r="C24" s="31">
        <v>131554</v>
      </c>
      <c r="D24" s="32">
        <f t="shared" si="0"/>
        <v>97.514584120912929</v>
      </c>
      <c r="E24" s="31">
        <v>3352</v>
      </c>
      <c r="F24" s="32">
        <f t="shared" si="1"/>
        <v>2.4846746277064939</v>
      </c>
      <c r="G24" s="31">
        <v>115095</v>
      </c>
      <c r="H24" s="31">
        <v>112708</v>
      </c>
      <c r="I24" s="32">
        <f t="shared" si="2"/>
        <v>97.926061079977416</v>
      </c>
      <c r="J24" s="31">
        <v>2388</v>
      </c>
      <c r="K24" s="32">
        <f t="shared" si="3"/>
        <v>2.074807767496416</v>
      </c>
      <c r="O24" s="21"/>
    </row>
    <row r="25" spans="1:15">
      <c r="A25" s="33" t="s">
        <v>29</v>
      </c>
      <c r="B25" s="31">
        <v>55986</v>
      </c>
      <c r="C25" s="31">
        <v>54873</v>
      </c>
      <c r="D25" s="32">
        <f t="shared" si="0"/>
        <v>98.012003000750184</v>
      </c>
      <c r="E25" s="31">
        <v>1112</v>
      </c>
      <c r="F25" s="32">
        <f t="shared" si="1"/>
        <v>1.9862108384238917</v>
      </c>
      <c r="G25" s="31">
        <v>46567</v>
      </c>
      <c r="H25" s="31">
        <v>45760</v>
      </c>
      <c r="I25" s="32">
        <f t="shared" si="2"/>
        <v>98.267013120879596</v>
      </c>
      <c r="J25" s="31">
        <v>807</v>
      </c>
      <c r="K25" s="32">
        <f t="shared" si="3"/>
        <v>1.7329868791204071</v>
      </c>
      <c r="O25" s="21"/>
    </row>
    <row r="26" spans="1:15">
      <c r="A26" s="33" t="s">
        <v>30</v>
      </c>
      <c r="B26" s="31">
        <v>79363</v>
      </c>
      <c r="C26" s="31">
        <v>77979</v>
      </c>
      <c r="D26" s="32">
        <f t="shared" si="0"/>
        <v>98.256114310194931</v>
      </c>
      <c r="E26" s="31">
        <v>1375</v>
      </c>
      <c r="F26" s="32">
        <f t="shared" si="1"/>
        <v>1.7325453926892884</v>
      </c>
      <c r="G26" s="31">
        <v>65272</v>
      </c>
      <c r="H26" s="31">
        <v>64420</v>
      </c>
      <c r="I26" s="32">
        <f t="shared" si="2"/>
        <v>98.694692977080521</v>
      </c>
      <c r="J26" s="31">
        <v>851</v>
      </c>
      <c r="K26" s="32">
        <f t="shared" si="3"/>
        <v>1.3037749724230911</v>
      </c>
      <c r="O26" s="21"/>
    </row>
    <row r="27" spans="1:15">
      <c r="A27" s="33" t="s">
        <v>31</v>
      </c>
      <c r="B27" s="31">
        <v>19189</v>
      </c>
      <c r="C27" s="31">
        <v>18934</v>
      </c>
      <c r="D27" s="32">
        <f t="shared" si="0"/>
        <v>98.671113658867057</v>
      </c>
      <c r="E27" s="31">
        <v>254</v>
      </c>
      <c r="F27" s="32">
        <f t="shared" si="1"/>
        <v>1.3236750221481057</v>
      </c>
      <c r="G27" s="31">
        <v>15557</v>
      </c>
      <c r="H27" s="31">
        <v>15425</v>
      </c>
      <c r="I27" s="32">
        <f t="shared" si="2"/>
        <v>99.151507360030848</v>
      </c>
      <c r="J27" s="31">
        <v>132</v>
      </c>
      <c r="K27" s="32">
        <f t="shared" si="3"/>
        <v>0.8484926399691457</v>
      </c>
      <c r="O27" s="21"/>
    </row>
    <row r="28" spans="1:15" ht="13.5" thickBot="1">
      <c r="A28" s="33" t="s">
        <v>32</v>
      </c>
      <c r="B28" s="31">
        <v>11445</v>
      </c>
      <c r="C28" s="31">
        <v>11345</v>
      </c>
      <c r="D28" s="32">
        <f t="shared" si="0"/>
        <v>99.126256006989948</v>
      </c>
      <c r="E28" s="31">
        <v>98</v>
      </c>
      <c r="F28" s="32">
        <f t="shared" si="1"/>
        <v>0.85626911314984711</v>
      </c>
      <c r="G28" s="31">
        <v>9127</v>
      </c>
      <c r="H28" s="31">
        <v>9083</v>
      </c>
      <c r="I28" s="32">
        <f t="shared" si="2"/>
        <v>99.517913881888902</v>
      </c>
      <c r="J28" s="31">
        <v>44</v>
      </c>
      <c r="K28" s="32">
        <f t="shared" si="3"/>
        <v>0.48208611811109892</v>
      </c>
    </row>
    <row r="29" spans="1:15" ht="13.5" thickTop="1">
      <c r="A29" s="8"/>
      <c r="B29" s="9" t="s">
        <v>49</v>
      </c>
      <c r="C29" s="10"/>
      <c r="D29" s="10"/>
      <c r="E29" s="10"/>
      <c r="F29" s="10"/>
      <c r="G29" s="34" t="s">
        <v>212</v>
      </c>
      <c r="H29" s="10"/>
      <c r="I29" s="10"/>
      <c r="J29" s="10"/>
      <c r="K29" s="10"/>
    </row>
    <row r="30" spans="1:15">
      <c r="A30" s="11" t="s">
        <v>1</v>
      </c>
      <c r="B30" s="12"/>
      <c r="C30" s="13" t="s">
        <v>25</v>
      </c>
      <c r="D30" s="13"/>
      <c r="E30" s="14" t="s">
        <v>2</v>
      </c>
      <c r="F30" s="15"/>
      <c r="G30" s="12"/>
      <c r="H30" s="13" t="s">
        <v>25</v>
      </c>
      <c r="I30" s="13"/>
      <c r="J30" s="14" t="s">
        <v>2</v>
      </c>
      <c r="K30" s="15"/>
    </row>
    <row r="31" spans="1:15">
      <c r="A31" s="16" t="s">
        <v>3</v>
      </c>
      <c r="B31" s="12" t="s">
        <v>4</v>
      </c>
      <c r="C31" s="12" t="s">
        <v>4</v>
      </c>
      <c r="D31" s="12" t="s">
        <v>204</v>
      </c>
      <c r="E31" s="12" t="s">
        <v>4</v>
      </c>
      <c r="F31" s="12" t="s">
        <v>204</v>
      </c>
      <c r="G31" s="12" t="s">
        <v>4</v>
      </c>
      <c r="H31" s="12" t="s">
        <v>4</v>
      </c>
      <c r="I31" s="12" t="s">
        <v>204</v>
      </c>
      <c r="J31" s="12" t="s">
        <v>4</v>
      </c>
      <c r="K31" s="12" t="s">
        <v>204</v>
      </c>
    </row>
    <row r="32" spans="1:15">
      <c r="A32" s="17"/>
      <c r="B32" s="18" t="s">
        <v>5</v>
      </c>
      <c r="C32" s="19" t="s">
        <v>5</v>
      </c>
      <c r="D32" s="20" t="s">
        <v>5</v>
      </c>
      <c r="E32" s="19" t="s">
        <v>5</v>
      </c>
      <c r="F32" s="20" t="s">
        <v>5</v>
      </c>
      <c r="G32" s="18" t="s">
        <v>5</v>
      </c>
      <c r="H32" s="19" t="s">
        <v>5</v>
      </c>
      <c r="I32" s="20" t="s">
        <v>5</v>
      </c>
      <c r="J32" s="19" t="s">
        <v>5</v>
      </c>
      <c r="K32" s="20" t="s">
        <v>5</v>
      </c>
    </row>
    <row r="33" spans="1:11">
      <c r="A33" s="22"/>
      <c r="B33" s="25"/>
      <c r="C33" s="25"/>
      <c r="D33" s="25"/>
      <c r="E33" s="25"/>
      <c r="F33" s="26"/>
      <c r="G33" s="23"/>
      <c r="H33" s="23"/>
      <c r="I33" s="35"/>
      <c r="J33" s="23"/>
      <c r="K33" s="36"/>
    </row>
    <row r="34" spans="1:11">
      <c r="A34" s="27" t="s">
        <v>6</v>
      </c>
      <c r="B34" s="28">
        <v>2591000</v>
      </c>
      <c r="C34" s="28">
        <v>1102106</v>
      </c>
      <c r="D34" s="29">
        <f t="shared" ref="D34:D42" si="4">100*C34/$B34</f>
        <v>42.535932072558857</v>
      </c>
      <c r="E34" s="28">
        <v>1397801</v>
      </c>
      <c r="F34" s="29">
        <f>100*E34/$B34</f>
        <v>53.948321111539947</v>
      </c>
      <c r="G34" s="28">
        <v>22061944</v>
      </c>
      <c r="H34" s="28">
        <v>4040879</v>
      </c>
      <c r="I34" s="29">
        <f>100*H34/$G34</f>
        <v>18.316060452333666</v>
      </c>
      <c r="J34" s="28">
        <v>17913602</v>
      </c>
      <c r="K34" s="29">
        <f>100*J34/$G34</f>
        <v>81.196842853014218</v>
      </c>
    </row>
    <row r="35" spans="1:11">
      <c r="A35" s="30" t="s">
        <v>7</v>
      </c>
      <c r="B35" s="31">
        <v>84933</v>
      </c>
      <c r="C35" s="31">
        <v>0</v>
      </c>
      <c r="D35" s="32">
        <f t="shared" si="4"/>
        <v>0</v>
      </c>
      <c r="E35" s="31">
        <v>0</v>
      </c>
      <c r="F35" s="32">
        <v>0</v>
      </c>
      <c r="G35" s="31">
        <v>107462</v>
      </c>
      <c r="H35" s="31">
        <v>0</v>
      </c>
      <c r="I35" s="32">
        <v>0</v>
      </c>
      <c r="J35" s="31">
        <v>0</v>
      </c>
      <c r="K35" s="32">
        <v>0</v>
      </c>
    </row>
    <row r="36" spans="1:11">
      <c r="A36" s="30" t="s">
        <v>8</v>
      </c>
      <c r="B36" s="31">
        <v>126515</v>
      </c>
      <c r="C36" s="31">
        <v>19036</v>
      </c>
      <c r="D36" s="32">
        <f t="shared" si="4"/>
        <v>15.046437181361894</v>
      </c>
      <c r="E36" s="31">
        <v>105493</v>
      </c>
      <c r="F36" s="32">
        <f t="shared" ref="F36:F42" si="5">100*E36/$B36</f>
        <v>83.383788483579025</v>
      </c>
      <c r="G36" s="31">
        <v>627508</v>
      </c>
      <c r="H36" s="31">
        <v>20791</v>
      </c>
      <c r="I36" s="32">
        <f t="shared" ref="I36:I53" si="6">100*H36/$G36</f>
        <v>3.3132645320856469</v>
      </c>
      <c r="J36" s="31">
        <v>606717</v>
      </c>
      <c r="K36" s="32">
        <f t="shared" ref="K36:K53" si="7">100*J36/$G36</f>
        <v>96.68673546791436</v>
      </c>
    </row>
    <row r="37" spans="1:11">
      <c r="A37" s="30" t="s">
        <v>9</v>
      </c>
      <c r="B37" s="31">
        <v>151555</v>
      </c>
      <c r="C37" s="31">
        <v>23289</v>
      </c>
      <c r="D37" s="32">
        <f t="shared" si="4"/>
        <v>15.366698558279172</v>
      </c>
      <c r="E37" s="31">
        <v>126152</v>
      </c>
      <c r="F37" s="32">
        <f t="shared" si="5"/>
        <v>83.238428293358851</v>
      </c>
      <c r="G37" s="31">
        <v>1927132</v>
      </c>
      <c r="H37" s="31">
        <v>43006</v>
      </c>
      <c r="I37" s="32">
        <f t="shared" si="6"/>
        <v>2.2316063455954236</v>
      </c>
      <c r="J37" s="31">
        <v>1884125</v>
      </c>
      <c r="K37" s="32">
        <f t="shared" si="7"/>
        <v>97.76834176382313</v>
      </c>
    </row>
    <row r="38" spans="1:11">
      <c r="A38" s="30" t="s">
        <v>10</v>
      </c>
      <c r="B38" s="31">
        <v>197582</v>
      </c>
      <c r="C38" s="31">
        <v>30878</v>
      </c>
      <c r="D38" s="32">
        <f t="shared" si="4"/>
        <v>15.627941816562238</v>
      </c>
      <c r="E38" s="31">
        <v>166704</v>
      </c>
      <c r="F38" s="32">
        <f t="shared" si="5"/>
        <v>84.372058183437758</v>
      </c>
      <c r="G38" s="31">
        <v>3190256</v>
      </c>
      <c r="H38" s="31">
        <v>73728</v>
      </c>
      <c r="I38" s="32">
        <f t="shared" si="6"/>
        <v>2.3110371079938412</v>
      </c>
      <c r="J38" s="31">
        <v>3116529</v>
      </c>
      <c r="K38" s="32">
        <f t="shared" si="7"/>
        <v>97.688994237453045</v>
      </c>
    </row>
    <row r="39" spans="1:11">
      <c r="A39" s="30" t="s">
        <v>11</v>
      </c>
      <c r="B39" s="31">
        <v>181382</v>
      </c>
      <c r="C39" s="31">
        <v>32227</v>
      </c>
      <c r="D39" s="32">
        <f t="shared" si="4"/>
        <v>17.767474170535113</v>
      </c>
      <c r="E39" s="31">
        <v>149154</v>
      </c>
      <c r="F39" s="32">
        <f t="shared" si="5"/>
        <v>82.231974506841908</v>
      </c>
      <c r="G39" s="31">
        <v>3203117</v>
      </c>
      <c r="H39" s="31">
        <v>111110</v>
      </c>
      <c r="I39" s="32">
        <f t="shared" si="6"/>
        <v>3.4688086635611501</v>
      </c>
      <c r="J39" s="31">
        <v>3092007</v>
      </c>
      <c r="K39" s="32">
        <f t="shared" si="7"/>
        <v>96.531191336438852</v>
      </c>
    </row>
    <row r="40" spans="1:11">
      <c r="A40" s="30" t="s">
        <v>12</v>
      </c>
      <c r="B40" s="31">
        <v>217821</v>
      </c>
      <c r="C40" s="31">
        <v>54614</v>
      </c>
      <c r="D40" s="32">
        <f t="shared" si="4"/>
        <v>25.072880943527025</v>
      </c>
      <c r="E40" s="31">
        <v>163207</v>
      </c>
      <c r="F40" s="32">
        <f t="shared" si="5"/>
        <v>74.927119056472975</v>
      </c>
      <c r="G40" s="31">
        <v>2535748</v>
      </c>
      <c r="H40" s="31">
        <v>153681</v>
      </c>
      <c r="I40" s="32">
        <f t="shared" si="6"/>
        <v>6.0605785748426104</v>
      </c>
      <c r="J40" s="31">
        <v>2382068</v>
      </c>
      <c r="K40" s="32">
        <f t="shared" si="7"/>
        <v>93.939460861252769</v>
      </c>
    </row>
    <row r="41" spans="1:11">
      <c r="A41" s="30" t="s">
        <v>13</v>
      </c>
      <c r="B41" s="31">
        <v>200491</v>
      </c>
      <c r="C41" s="31">
        <v>68166</v>
      </c>
      <c r="D41" s="32">
        <f t="shared" si="4"/>
        <v>33.999531151024236</v>
      </c>
      <c r="E41" s="31">
        <v>132325</v>
      </c>
      <c r="F41" s="32">
        <f t="shared" si="5"/>
        <v>66.000468848975771</v>
      </c>
      <c r="G41" s="31">
        <v>2188512</v>
      </c>
      <c r="H41" s="31">
        <v>219938</v>
      </c>
      <c r="I41" s="32">
        <f t="shared" si="6"/>
        <v>10.049659311897765</v>
      </c>
      <c r="J41" s="31">
        <v>1968574</v>
      </c>
      <c r="K41" s="32">
        <f t="shared" si="7"/>
        <v>89.95034068810223</v>
      </c>
    </row>
    <row r="42" spans="1:11">
      <c r="A42" s="30" t="s">
        <v>14</v>
      </c>
      <c r="B42" s="52">
        <v>682401</v>
      </c>
      <c r="C42" s="52">
        <v>298125</v>
      </c>
      <c r="D42" s="32">
        <f t="shared" si="4"/>
        <v>43.687655791829144</v>
      </c>
      <c r="E42" s="31">
        <v>249568</v>
      </c>
      <c r="F42" s="32">
        <f t="shared" si="5"/>
        <v>36.572044882700936</v>
      </c>
      <c r="G42" s="31">
        <v>3013490</v>
      </c>
      <c r="H42" s="31">
        <v>576886</v>
      </c>
      <c r="I42" s="32">
        <f t="shared" si="6"/>
        <v>19.143451612582091</v>
      </c>
      <c r="J42" s="31">
        <v>2436604</v>
      </c>
      <c r="K42" s="32">
        <f t="shared" si="7"/>
        <v>80.856548387417917</v>
      </c>
    </row>
    <row r="43" spans="1:11">
      <c r="A43" s="30" t="s">
        <v>15</v>
      </c>
      <c r="B43" s="31" t="s">
        <v>51</v>
      </c>
      <c r="C43" s="31" t="s">
        <v>51</v>
      </c>
      <c r="D43" s="32" t="s">
        <v>213</v>
      </c>
      <c r="E43" s="31">
        <v>133716</v>
      </c>
      <c r="F43" s="32" t="s">
        <v>213</v>
      </c>
      <c r="G43" s="31">
        <v>1744578</v>
      </c>
      <c r="H43" s="31">
        <v>604610</v>
      </c>
      <c r="I43" s="32">
        <f t="shared" si="6"/>
        <v>34.656518653794784</v>
      </c>
      <c r="J43" s="31">
        <v>1139967</v>
      </c>
      <c r="K43" s="32">
        <f t="shared" si="7"/>
        <v>65.343424025752938</v>
      </c>
    </row>
    <row r="44" spans="1:11">
      <c r="A44" s="30" t="s">
        <v>16</v>
      </c>
      <c r="B44" s="31">
        <v>411486</v>
      </c>
      <c r="C44" s="31">
        <v>285636</v>
      </c>
      <c r="D44" s="32">
        <f>100*C44/$B44</f>
        <v>69.41572738805209</v>
      </c>
      <c r="E44" s="31">
        <v>125849</v>
      </c>
      <c r="F44" s="32">
        <f>100*E44/$B44</f>
        <v>30.584029590314131</v>
      </c>
      <c r="G44" s="31">
        <v>2159311</v>
      </c>
      <c r="H44" s="31">
        <v>1129597</v>
      </c>
      <c r="I44" s="32">
        <f t="shared" si="6"/>
        <v>52.312844235962302</v>
      </c>
      <c r="J44" s="31">
        <v>1029714</v>
      </c>
      <c r="K44" s="32">
        <f t="shared" si="7"/>
        <v>47.687155764037698</v>
      </c>
    </row>
    <row r="45" spans="1:11">
      <c r="A45" s="33" t="s">
        <v>17</v>
      </c>
      <c r="B45" s="31">
        <v>150322</v>
      </c>
      <c r="C45" s="31">
        <v>124234</v>
      </c>
      <c r="D45" s="32">
        <f>100*C45/$B45</f>
        <v>82.645254852915741</v>
      </c>
      <c r="E45" s="31">
        <v>25091</v>
      </c>
      <c r="F45" s="32">
        <f>100*E45/$B45</f>
        <v>16.691502241854153</v>
      </c>
      <c r="G45" s="31">
        <v>740972</v>
      </c>
      <c r="H45" s="31">
        <v>558380</v>
      </c>
      <c r="I45" s="32">
        <f t="shared" si="6"/>
        <v>75.357773303174753</v>
      </c>
      <c r="J45" s="31">
        <v>182593</v>
      </c>
      <c r="K45" s="32">
        <f t="shared" si="7"/>
        <v>24.642361654691406</v>
      </c>
    </row>
    <row r="46" spans="1:11">
      <c r="A46" s="33" t="s">
        <v>18</v>
      </c>
      <c r="B46" s="31">
        <v>137829</v>
      </c>
      <c r="C46" s="31">
        <v>121130</v>
      </c>
      <c r="D46" s="32">
        <f>100*C46/$B46</f>
        <v>87.884262383097891</v>
      </c>
      <c r="E46" s="31">
        <v>16677</v>
      </c>
      <c r="F46" s="32">
        <f>100*E46/$B46</f>
        <v>12.099775809154822</v>
      </c>
      <c r="G46" s="31">
        <v>514538</v>
      </c>
      <c r="H46" s="31">
        <v>447039</v>
      </c>
      <c r="I46" s="32">
        <f t="shared" si="6"/>
        <v>86.881629733858333</v>
      </c>
      <c r="J46" s="31">
        <v>67499</v>
      </c>
      <c r="K46" s="32">
        <f t="shared" si="7"/>
        <v>13.118370266141666</v>
      </c>
    </row>
    <row r="47" spans="1:11">
      <c r="A47" s="33" t="s">
        <v>19</v>
      </c>
      <c r="B47" s="31">
        <v>33936</v>
      </c>
      <c r="C47" s="31">
        <v>30715</v>
      </c>
      <c r="D47" s="32">
        <f>100*C47/$B47</f>
        <v>90.50860443187176</v>
      </c>
      <c r="E47" s="31">
        <v>3196</v>
      </c>
      <c r="F47" s="32">
        <f>100*E47/$B47</f>
        <v>9.4177274870344174</v>
      </c>
      <c r="G47" s="31">
        <v>89544</v>
      </c>
      <c r="H47" s="31">
        <v>83397</v>
      </c>
      <c r="I47" s="32">
        <f t="shared" si="6"/>
        <v>93.135218440096494</v>
      </c>
      <c r="J47" s="31">
        <v>6146</v>
      </c>
      <c r="K47" s="32">
        <f t="shared" si="7"/>
        <v>6.8636647904940586</v>
      </c>
    </row>
    <row r="48" spans="1:11">
      <c r="A48" s="33" t="s">
        <v>20</v>
      </c>
      <c r="B48" s="31">
        <v>7813</v>
      </c>
      <c r="C48" s="31">
        <v>7410</v>
      </c>
      <c r="D48" s="32">
        <f t="shared" ref="D48:D53" si="8">100*C48/$B48</f>
        <v>94.84193011647254</v>
      </c>
      <c r="E48" s="31">
        <v>395</v>
      </c>
      <c r="F48" s="32">
        <f t="shared" ref="F48:F53" si="9">100*E48/$B48</f>
        <v>5.0556764367080511</v>
      </c>
      <c r="G48" s="31">
        <v>13358</v>
      </c>
      <c r="H48" s="31">
        <v>12552</v>
      </c>
      <c r="I48" s="32">
        <f t="shared" si="6"/>
        <v>93.966162599191492</v>
      </c>
      <c r="J48" s="31">
        <v>806</v>
      </c>
      <c r="K48" s="32">
        <f t="shared" si="7"/>
        <v>6.0338374008085038</v>
      </c>
    </row>
    <row r="49" spans="1:11">
      <c r="A49" s="33" t="s">
        <v>28</v>
      </c>
      <c r="B49" s="31">
        <v>2401</v>
      </c>
      <c r="C49" s="31">
        <v>2308</v>
      </c>
      <c r="D49" s="32">
        <f t="shared" si="8"/>
        <v>96.126613910870475</v>
      </c>
      <c r="E49" s="31">
        <v>91</v>
      </c>
      <c r="F49" s="32">
        <f t="shared" si="9"/>
        <v>3.7900874635568513</v>
      </c>
      <c r="G49" s="31">
        <v>2431</v>
      </c>
      <c r="H49" s="31">
        <v>2307</v>
      </c>
      <c r="I49" s="32">
        <f t="shared" si="6"/>
        <v>94.899218428630192</v>
      </c>
      <c r="J49" s="31">
        <v>123</v>
      </c>
      <c r="K49" s="32">
        <f t="shared" si="7"/>
        <v>5.0596462361168246</v>
      </c>
    </row>
    <row r="50" spans="1:11">
      <c r="A50" s="33" t="s">
        <v>29</v>
      </c>
      <c r="B50" s="31">
        <v>1257</v>
      </c>
      <c r="C50" s="31">
        <v>1195</v>
      </c>
      <c r="D50" s="32">
        <f t="shared" si="8"/>
        <v>95.067621320604616</v>
      </c>
      <c r="E50" s="31">
        <v>61</v>
      </c>
      <c r="F50" s="32">
        <f t="shared" si="9"/>
        <v>4.8528241845664279</v>
      </c>
      <c r="G50" s="31">
        <v>1280</v>
      </c>
      <c r="H50" s="31">
        <v>1248</v>
      </c>
      <c r="I50" s="32">
        <f t="shared" si="6"/>
        <v>97.5</v>
      </c>
      <c r="J50" s="31">
        <v>32</v>
      </c>
      <c r="K50" s="32">
        <f t="shared" si="7"/>
        <v>2.5</v>
      </c>
    </row>
    <row r="51" spans="1:11">
      <c r="A51" s="33" t="s">
        <v>30</v>
      </c>
      <c r="B51" s="31">
        <v>2095</v>
      </c>
      <c r="C51" s="31">
        <v>1993</v>
      </c>
      <c r="D51" s="32">
        <f t="shared" si="8"/>
        <v>95.131264916467785</v>
      </c>
      <c r="E51" s="31">
        <v>92</v>
      </c>
      <c r="F51" s="32">
        <f t="shared" si="9"/>
        <v>4.3914081145584722</v>
      </c>
      <c r="G51" s="31">
        <v>1940</v>
      </c>
      <c r="H51" s="31">
        <v>1865</v>
      </c>
      <c r="I51" s="32">
        <f t="shared" si="6"/>
        <v>96.134020618556704</v>
      </c>
      <c r="J51" s="31">
        <v>75</v>
      </c>
      <c r="K51" s="32">
        <f t="shared" si="7"/>
        <v>3.865979381443299</v>
      </c>
    </row>
    <row r="52" spans="1:11">
      <c r="A52" s="33" t="s">
        <v>31</v>
      </c>
      <c r="B52" s="31">
        <v>624</v>
      </c>
      <c r="C52" s="31">
        <v>600</v>
      </c>
      <c r="D52" s="32">
        <f t="shared" si="8"/>
        <v>96.15384615384616</v>
      </c>
      <c r="E52" s="31">
        <v>22</v>
      </c>
      <c r="F52" s="32">
        <f t="shared" si="9"/>
        <v>3.5256410256410255</v>
      </c>
      <c r="G52" s="37">
        <v>489</v>
      </c>
      <c r="H52" s="37">
        <v>477</v>
      </c>
      <c r="I52" s="32">
        <f t="shared" si="6"/>
        <v>97.546012269938657</v>
      </c>
      <c r="J52" s="31">
        <v>12</v>
      </c>
      <c r="K52" s="32">
        <f t="shared" si="7"/>
        <v>2.4539877300613497</v>
      </c>
    </row>
    <row r="53" spans="1:11" ht="13.5" thickBot="1">
      <c r="A53" s="38" t="s">
        <v>32</v>
      </c>
      <c r="B53" s="31">
        <v>559</v>
      </c>
      <c r="C53" s="31">
        <v>549</v>
      </c>
      <c r="D53" s="32">
        <f t="shared" si="8"/>
        <v>98.211091234347052</v>
      </c>
      <c r="E53" s="31">
        <v>8</v>
      </c>
      <c r="F53" s="32">
        <f t="shared" si="9"/>
        <v>1.4311270125223614</v>
      </c>
      <c r="G53" s="39">
        <v>276</v>
      </c>
      <c r="H53" s="39">
        <v>266</v>
      </c>
      <c r="I53" s="32">
        <f t="shared" si="6"/>
        <v>96.376811594202906</v>
      </c>
      <c r="J53" s="40">
        <v>10</v>
      </c>
      <c r="K53" s="32">
        <f t="shared" si="7"/>
        <v>3.6231884057971016</v>
      </c>
    </row>
    <row r="54" spans="1:11" ht="13.5" thickTop="1">
      <c r="A54" s="8"/>
      <c r="B54" s="9" t="s">
        <v>71</v>
      </c>
      <c r="C54" s="10"/>
      <c r="D54" s="10"/>
      <c r="E54" s="10"/>
      <c r="F54" s="10"/>
      <c r="G54" s="9" t="s">
        <v>22</v>
      </c>
      <c r="H54" s="10"/>
      <c r="I54" s="10"/>
      <c r="J54" s="10"/>
      <c r="K54" s="10"/>
    </row>
    <row r="55" spans="1:11">
      <c r="A55" s="11" t="s">
        <v>1</v>
      </c>
      <c r="B55" s="12"/>
      <c r="C55" s="13" t="s">
        <v>25</v>
      </c>
      <c r="D55" s="13"/>
      <c r="E55" s="14" t="s">
        <v>2</v>
      </c>
      <c r="F55" s="15"/>
      <c r="G55" s="12"/>
      <c r="H55" s="13" t="s">
        <v>25</v>
      </c>
      <c r="I55" s="13"/>
      <c r="J55" s="14" t="s">
        <v>2</v>
      </c>
      <c r="K55" s="15"/>
    </row>
    <row r="56" spans="1:11">
      <c r="A56" s="16" t="s">
        <v>3</v>
      </c>
      <c r="B56" s="12" t="s">
        <v>4</v>
      </c>
      <c r="C56" s="12" t="s">
        <v>4</v>
      </c>
      <c r="D56" s="12" t="s">
        <v>204</v>
      </c>
      <c r="E56" s="12" t="s">
        <v>4</v>
      </c>
      <c r="F56" s="12" t="s">
        <v>204</v>
      </c>
      <c r="G56" s="12" t="s">
        <v>4</v>
      </c>
      <c r="H56" s="12" t="s">
        <v>4</v>
      </c>
      <c r="I56" s="12" t="s">
        <v>204</v>
      </c>
      <c r="J56" s="12" t="s">
        <v>4</v>
      </c>
      <c r="K56" s="12" t="s">
        <v>204</v>
      </c>
    </row>
    <row r="57" spans="1:11">
      <c r="A57" s="17"/>
      <c r="B57" s="18" t="s">
        <v>5</v>
      </c>
      <c r="C57" s="19" t="s">
        <v>5</v>
      </c>
      <c r="D57" s="20" t="s">
        <v>5</v>
      </c>
      <c r="E57" s="19" t="s">
        <v>5</v>
      </c>
      <c r="F57" s="20" t="s">
        <v>5</v>
      </c>
      <c r="G57" s="18" t="s">
        <v>5</v>
      </c>
      <c r="H57" s="19" t="s">
        <v>5</v>
      </c>
      <c r="I57" s="20" t="s">
        <v>5</v>
      </c>
      <c r="J57" s="19" t="s">
        <v>5</v>
      </c>
      <c r="K57" s="20" t="s">
        <v>5</v>
      </c>
    </row>
    <row r="58" spans="1:11">
      <c r="A58" s="22"/>
      <c r="B58" s="25"/>
      <c r="C58" s="25"/>
      <c r="D58" s="25"/>
      <c r="E58" s="25"/>
      <c r="F58" s="25"/>
      <c r="G58" s="25"/>
      <c r="H58" s="25"/>
      <c r="I58" s="25"/>
      <c r="J58" s="25"/>
      <c r="K58" s="26"/>
    </row>
    <row r="59" spans="1:11">
      <c r="A59" s="27" t="s">
        <v>6</v>
      </c>
      <c r="B59" s="28">
        <v>69176</v>
      </c>
      <c r="C59" s="28">
        <v>22206</v>
      </c>
      <c r="D59" s="29">
        <f>100*C59/$B59</f>
        <v>32.100728576384874</v>
      </c>
      <c r="E59" s="28">
        <v>43652</v>
      </c>
      <c r="F59" s="29">
        <f>100*E59/$B59</f>
        <v>63.102810223198794</v>
      </c>
      <c r="G59" s="28">
        <v>67294506</v>
      </c>
      <c r="H59" s="28">
        <v>14686179</v>
      </c>
      <c r="I59" s="29">
        <f>100*H59/$G59</f>
        <v>21.823741450750823</v>
      </c>
      <c r="J59" s="28">
        <v>51045235</v>
      </c>
      <c r="K59" s="29">
        <f>100*J59/$G59</f>
        <v>75.853495380440123</v>
      </c>
    </row>
    <row r="60" spans="1:11">
      <c r="A60" s="30" t="s">
        <v>7</v>
      </c>
      <c r="B60" s="31">
        <v>3318</v>
      </c>
      <c r="C60" s="31">
        <v>0</v>
      </c>
      <c r="D60" s="32">
        <v>0</v>
      </c>
      <c r="E60" s="31">
        <v>0</v>
      </c>
      <c r="F60" s="32">
        <v>0</v>
      </c>
      <c r="G60" s="31">
        <v>1563091</v>
      </c>
      <c r="H60" s="31">
        <v>0</v>
      </c>
      <c r="I60" s="32">
        <v>0</v>
      </c>
      <c r="J60" s="31">
        <v>0</v>
      </c>
      <c r="K60" s="32">
        <v>0</v>
      </c>
    </row>
    <row r="61" spans="1:11">
      <c r="A61" s="30" t="s">
        <v>8</v>
      </c>
      <c r="B61" s="53">
        <v>3105</v>
      </c>
      <c r="C61" s="31">
        <v>0</v>
      </c>
      <c r="D61" s="32">
        <v>0</v>
      </c>
      <c r="E61" s="53">
        <v>3105</v>
      </c>
      <c r="F61" s="32">
        <f t="shared" ref="F61:F72" si="10">100*E61/$B61</f>
        <v>100</v>
      </c>
      <c r="G61" s="31">
        <v>9173578</v>
      </c>
      <c r="H61" s="31">
        <v>287221</v>
      </c>
      <c r="I61" s="32">
        <f t="shared" ref="I61:I78" si="11">100*H61/$G61</f>
        <v>3.1309593704877203</v>
      </c>
      <c r="J61" s="31">
        <v>8886357</v>
      </c>
      <c r="K61" s="32">
        <f t="shared" ref="K61:K78" si="12">100*J61/$G61</f>
        <v>96.869040629512284</v>
      </c>
    </row>
    <row r="62" spans="1:11">
      <c r="A62" s="30" t="s">
        <v>9</v>
      </c>
      <c r="B62" s="53">
        <v>2311</v>
      </c>
      <c r="C62" s="53">
        <v>1005</v>
      </c>
      <c r="D62" s="32">
        <f>100*C62/$B62</f>
        <v>43.487667676330595</v>
      </c>
      <c r="E62" s="53">
        <v>1306</v>
      </c>
      <c r="F62" s="32">
        <f t="shared" si="10"/>
        <v>56.512332323669405</v>
      </c>
      <c r="G62" s="31">
        <v>9104803</v>
      </c>
      <c r="H62" s="31">
        <v>347141</v>
      </c>
      <c r="I62" s="32">
        <f t="shared" si="11"/>
        <v>3.8127238996823984</v>
      </c>
      <c r="J62" s="31">
        <v>8757662</v>
      </c>
      <c r="K62" s="32">
        <f>100*J62/$G62</f>
        <v>96.187276100317604</v>
      </c>
    </row>
    <row r="63" spans="1:11">
      <c r="A63" s="30" t="s">
        <v>10</v>
      </c>
      <c r="B63" s="53">
        <v>4022</v>
      </c>
      <c r="C63" s="31">
        <v>0</v>
      </c>
      <c r="D63" s="32">
        <f t="shared" ref="D63:D78" si="13">100*C63/$B63</f>
        <v>0</v>
      </c>
      <c r="E63" s="53">
        <v>4022</v>
      </c>
      <c r="F63" s="32">
        <f t="shared" si="10"/>
        <v>100</v>
      </c>
      <c r="G63" s="31">
        <v>7770614</v>
      </c>
      <c r="H63" s="31">
        <v>610717</v>
      </c>
      <c r="I63" s="32">
        <f t="shared" si="11"/>
        <v>7.8593145921287562</v>
      </c>
      <c r="J63" s="31">
        <v>7159897</v>
      </c>
      <c r="K63" s="32">
        <f t="shared" si="12"/>
        <v>92.140685407871246</v>
      </c>
    </row>
    <row r="64" spans="1:11">
      <c r="A64" s="30" t="s">
        <v>11</v>
      </c>
      <c r="B64" s="53">
        <v>6592</v>
      </c>
      <c r="C64" s="53">
        <v>1564</v>
      </c>
      <c r="D64" s="32">
        <f t="shared" si="13"/>
        <v>23.725728155339805</v>
      </c>
      <c r="E64" s="53">
        <v>5028</v>
      </c>
      <c r="F64" s="32">
        <f t="shared" si="10"/>
        <v>76.274271844660191</v>
      </c>
      <c r="G64" s="31">
        <v>6451097</v>
      </c>
      <c r="H64" s="31">
        <v>679329</v>
      </c>
      <c r="I64" s="32">
        <f t="shared" si="11"/>
        <v>10.530441566759887</v>
      </c>
      <c r="J64" s="31">
        <v>5771769</v>
      </c>
      <c r="K64" s="32">
        <f t="shared" si="12"/>
        <v>89.469573934479669</v>
      </c>
    </row>
    <row r="65" spans="1:11">
      <c r="A65" s="30" t="s">
        <v>12</v>
      </c>
      <c r="B65" s="53">
        <v>7168</v>
      </c>
      <c r="C65" s="53">
        <v>1198</v>
      </c>
      <c r="D65" s="32">
        <f t="shared" si="13"/>
        <v>16.713169642857142</v>
      </c>
      <c r="E65" s="53">
        <v>5970</v>
      </c>
      <c r="F65" s="32">
        <f t="shared" si="10"/>
        <v>83.286830357142861</v>
      </c>
      <c r="G65" s="31">
        <v>5278728</v>
      </c>
      <c r="H65" s="31">
        <v>703480</v>
      </c>
      <c r="I65" s="32">
        <f t="shared" si="11"/>
        <v>13.32669537055139</v>
      </c>
      <c r="J65" s="31">
        <v>4575248</v>
      </c>
      <c r="K65" s="32">
        <f t="shared" si="12"/>
        <v>86.673304629448609</v>
      </c>
    </row>
    <row r="66" spans="1:11">
      <c r="A66" s="30" t="s">
        <v>13</v>
      </c>
      <c r="B66" s="53">
        <v>2984</v>
      </c>
      <c r="C66" s="31">
        <v>0</v>
      </c>
      <c r="D66" s="32">
        <f t="shared" si="13"/>
        <v>0</v>
      </c>
      <c r="E66" s="53">
        <v>2984</v>
      </c>
      <c r="F66" s="32">
        <f t="shared" si="10"/>
        <v>100</v>
      </c>
      <c r="G66" s="31">
        <v>4473611</v>
      </c>
      <c r="H66" s="31">
        <v>769809</v>
      </c>
      <c r="I66" s="32">
        <f t="shared" si="11"/>
        <v>17.207776894325413</v>
      </c>
      <c r="J66" s="31">
        <v>3703802</v>
      </c>
      <c r="K66" s="32">
        <f t="shared" si="12"/>
        <v>82.792223105674594</v>
      </c>
    </row>
    <row r="67" spans="1:11">
      <c r="A67" s="30" t="s">
        <v>14</v>
      </c>
      <c r="B67" s="52">
        <v>12843</v>
      </c>
      <c r="C67" s="52">
        <v>2603</v>
      </c>
      <c r="D67" s="32">
        <f>100*C67/$B67</f>
        <v>20.267850190765397</v>
      </c>
      <c r="E67" s="54">
        <v>5255</v>
      </c>
      <c r="F67" s="32">
        <f t="shared" si="10"/>
        <v>40.917231176516388</v>
      </c>
      <c r="G67" s="31">
        <v>7032475</v>
      </c>
      <c r="H67" s="31">
        <v>1826953</v>
      </c>
      <c r="I67" s="32">
        <f t="shared" si="11"/>
        <v>25.978805470335836</v>
      </c>
      <c r="J67" s="31">
        <v>5205522</v>
      </c>
      <c r="K67" s="32">
        <f t="shared" si="12"/>
        <v>74.021194529664172</v>
      </c>
    </row>
    <row r="68" spans="1:11">
      <c r="A68" s="30" t="s">
        <v>15</v>
      </c>
      <c r="B68" s="31" t="s">
        <v>51</v>
      </c>
      <c r="C68" s="31" t="s">
        <v>51</v>
      </c>
      <c r="D68" s="32" t="s">
        <v>213</v>
      </c>
      <c r="E68" s="53">
        <v>4984</v>
      </c>
      <c r="F68" s="32" t="s">
        <v>213</v>
      </c>
      <c r="G68" s="31">
        <v>4973871</v>
      </c>
      <c r="H68" s="31">
        <v>1855989</v>
      </c>
      <c r="I68" s="32">
        <f t="shared" si="11"/>
        <v>37.314779575103579</v>
      </c>
      <c r="J68" s="31">
        <v>3117882</v>
      </c>
      <c r="K68" s="32">
        <f t="shared" si="12"/>
        <v>62.685220424896421</v>
      </c>
    </row>
    <row r="69" spans="1:11">
      <c r="A69" s="30" t="s">
        <v>16</v>
      </c>
      <c r="B69" s="31">
        <v>12118</v>
      </c>
      <c r="C69" s="31">
        <v>4744</v>
      </c>
      <c r="D69" s="32">
        <f t="shared" si="13"/>
        <v>39.148374319194588</v>
      </c>
      <c r="E69" s="31">
        <v>7374</v>
      </c>
      <c r="F69" s="32">
        <f t="shared" si="10"/>
        <v>60.851625680805412</v>
      </c>
      <c r="G69" s="31">
        <v>6592040</v>
      </c>
      <c r="H69" s="31">
        <v>3641057</v>
      </c>
      <c r="I69" s="32">
        <f t="shared" si="11"/>
        <v>55.23414603066729</v>
      </c>
      <c r="J69" s="31">
        <v>2950983</v>
      </c>
      <c r="K69" s="32">
        <f t="shared" si="12"/>
        <v>44.76585396933271</v>
      </c>
    </row>
    <row r="70" spans="1:11">
      <c r="A70" s="33" t="s">
        <v>17</v>
      </c>
      <c r="B70" s="53">
        <v>4328</v>
      </c>
      <c r="C70" s="53">
        <v>2055</v>
      </c>
      <c r="D70" s="32">
        <f t="shared" si="13"/>
        <v>47.481515711645102</v>
      </c>
      <c r="E70" s="53">
        <v>2273</v>
      </c>
      <c r="F70" s="32">
        <f t="shared" si="10"/>
        <v>52.518484288354898</v>
      </c>
      <c r="G70" s="31">
        <v>2517798</v>
      </c>
      <c r="H70" s="31">
        <v>1881396</v>
      </c>
      <c r="I70" s="32">
        <f t="shared" si="11"/>
        <v>74.7238658542107</v>
      </c>
      <c r="J70" s="31">
        <v>636402</v>
      </c>
      <c r="K70" s="32">
        <f t="shared" si="12"/>
        <v>25.276134145789296</v>
      </c>
    </row>
    <row r="71" spans="1:11">
      <c r="A71" s="33" t="s">
        <v>18</v>
      </c>
      <c r="B71" s="31">
        <v>8587</v>
      </c>
      <c r="C71" s="31">
        <v>7539</v>
      </c>
      <c r="D71" s="32">
        <f t="shared" si="13"/>
        <v>87.79550483288692</v>
      </c>
      <c r="E71" s="31">
        <v>1047</v>
      </c>
      <c r="F71" s="32">
        <f t="shared" si="10"/>
        <v>12.192849656457435</v>
      </c>
      <c r="G71" s="31">
        <v>1865403</v>
      </c>
      <c r="H71" s="31">
        <v>1612417</v>
      </c>
      <c r="I71" s="32">
        <f t="shared" si="11"/>
        <v>86.437997580147567</v>
      </c>
      <c r="J71" s="31">
        <v>252985</v>
      </c>
      <c r="K71" s="32">
        <f t="shared" si="12"/>
        <v>13.561948812133357</v>
      </c>
    </row>
    <row r="72" spans="1:11">
      <c r="A72" s="33" t="s">
        <v>19</v>
      </c>
      <c r="B72" s="31">
        <v>1576</v>
      </c>
      <c r="C72" s="54">
        <v>1273</v>
      </c>
      <c r="D72" s="32">
        <f t="shared" si="13"/>
        <v>80.774111675126903</v>
      </c>
      <c r="E72" s="55">
        <v>303</v>
      </c>
      <c r="F72" s="32">
        <f t="shared" si="10"/>
        <v>19.225888324873097</v>
      </c>
      <c r="G72" s="31">
        <v>397964</v>
      </c>
      <c r="H72" s="31">
        <v>375732</v>
      </c>
      <c r="I72" s="32">
        <f t="shared" si="11"/>
        <v>94.413565046084571</v>
      </c>
      <c r="J72" s="31">
        <v>22231</v>
      </c>
      <c r="K72" s="32">
        <f t="shared" si="12"/>
        <v>5.5861836749052678</v>
      </c>
    </row>
    <row r="73" spans="1:11">
      <c r="A73" s="33" t="s">
        <v>20</v>
      </c>
      <c r="B73" s="53">
        <v>60</v>
      </c>
      <c r="C73" s="53">
        <v>60</v>
      </c>
      <c r="D73" s="32">
        <f t="shared" si="13"/>
        <v>100</v>
      </c>
      <c r="E73" s="31">
        <v>0</v>
      </c>
      <c r="F73" s="32" t="s">
        <v>213</v>
      </c>
      <c r="G73" s="31">
        <v>63675</v>
      </c>
      <c r="H73" s="31">
        <v>60621</v>
      </c>
      <c r="I73" s="32">
        <f t="shared" si="11"/>
        <v>95.203769140164894</v>
      </c>
      <c r="J73" s="31">
        <v>3053</v>
      </c>
      <c r="K73" s="32">
        <f t="shared" si="12"/>
        <v>4.7946603847663916</v>
      </c>
    </row>
    <row r="74" spans="1:11">
      <c r="A74" s="33" t="s">
        <v>28</v>
      </c>
      <c r="B74" s="53">
        <v>52</v>
      </c>
      <c r="C74" s="53">
        <v>52</v>
      </c>
      <c r="D74" s="32">
        <f t="shared" si="13"/>
        <v>100</v>
      </c>
      <c r="E74" s="31">
        <v>0</v>
      </c>
      <c r="F74" s="32" t="s">
        <v>213</v>
      </c>
      <c r="G74" s="31">
        <v>14929</v>
      </c>
      <c r="H74" s="31">
        <v>14179</v>
      </c>
      <c r="I74" s="32">
        <f t="shared" si="11"/>
        <v>94.976220778350864</v>
      </c>
      <c r="J74" s="31">
        <v>750</v>
      </c>
      <c r="K74" s="32">
        <f t="shared" si="12"/>
        <v>5.0237792216491393</v>
      </c>
    </row>
    <row r="75" spans="1:11">
      <c r="A75" s="33" t="s">
        <v>29</v>
      </c>
      <c r="B75" s="53">
        <v>29</v>
      </c>
      <c r="C75" s="53">
        <v>29</v>
      </c>
      <c r="D75" s="32">
        <f t="shared" si="13"/>
        <v>100</v>
      </c>
      <c r="E75" s="55">
        <v>0</v>
      </c>
      <c r="F75" s="32" t="s">
        <v>213</v>
      </c>
      <c r="G75" s="31">
        <v>6854</v>
      </c>
      <c r="H75" s="31">
        <v>6641</v>
      </c>
      <c r="I75" s="32">
        <f t="shared" si="11"/>
        <v>96.892325649255909</v>
      </c>
      <c r="J75" s="31">
        <v>212</v>
      </c>
      <c r="K75" s="32">
        <f t="shared" si="12"/>
        <v>3.0930843303180624</v>
      </c>
    </row>
    <row r="76" spans="1:11">
      <c r="A76" s="33" t="s">
        <v>30</v>
      </c>
      <c r="B76" s="31">
        <v>61</v>
      </c>
      <c r="C76" s="31">
        <v>61</v>
      </c>
      <c r="D76" s="32">
        <f t="shared" si="13"/>
        <v>100</v>
      </c>
      <c r="E76" s="31">
        <v>0</v>
      </c>
      <c r="F76" s="32" t="s">
        <v>213</v>
      </c>
      <c r="G76" s="31">
        <v>9996</v>
      </c>
      <c r="H76" s="31">
        <v>9640</v>
      </c>
      <c r="I76" s="32">
        <f t="shared" si="11"/>
        <v>96.438575430172065</v>
      </c>
      <c r="J76" s="31">
        <v>356</v>
      </c>
      <c r="K76" s="32">
        <f t="shared" si="12"/>
        <v>3.5614245698279312</v>
      </c>
    </row>
    <row r="77" spans="1:11">
      <c r="A77" s="33" t="s">
        <v>31</v>
      </c>
      <c r="B77" s="31">
        <v>18</v>
      </c>
      <c r="C77" s="31">
        <v>18</v>
      </c>
      <c r="D77" s="32">
        <f t="shared" si="13"/>
        <v>100</v>
      </c>
      <c r="E77" s="31">
        <v>0</v>
      </c>
      <c r="F77" s="32" t="s">
        <v>213</v>
      </c>
      <c r="G77" s="31">
        <v>2501</v>
      </c>
      <c r="H77" s="31">
        <v>2413</v>
      </c>
      <c r="I77" s="32">
        <f t="shared" si="11"/>
        <v>96.481407437025183</v>
      </c>
      <c r="J77" s="31">
        <v>88</v>
      </c>
      <c r="K77" s="32">
        <f t="shared" si="12"/>
        <v>3.5185925629748103</v>
      </c>
    </row>
    <row r="78" spans="1:11">
      <c r="A78" s="38" t="s">
        <v>32</v>
      </c>
      <c r="B78" s="56">
        <v>4</v>
      </c>
      <c r="C78" s="57">
        <v>4</v>
      </c>
      <c r="D78" s="42">
        <f t="shared" si="13"/>
        <v>100</v>
      </c>
      <c r="E78" s="40">
        <v>0</v>
      </c>
      <c r="F78" s="42" t="s">
        <v>213</v>
      </c>
      <c r="G78" s="40">
        <v>1479</v>
      </c>
      <c r="H78" s="40">
        <v>1443</v>
      </c>
      <c r="I78" s="43">
        <f t="shared" si="11"/>
        <v>97.56592292089249</v>
      </c>
      <c r="J78" s="40">
        <v>36</v>
      </c>
      <c r="K78" s="43">
        <f t="shared" si="12"/>
        <v>2.4340770791075053</v>
      </c>
    </row>
    <row r="79" spans="1:11">
      <c r="A79" s="33" t="s">
        <v>215</v>
      </c>
      <c r="B79" s="44"/>
      <c r="C79" s="44"/>
      <c r="D79" s="45"/>
      <c r="E79" s="46"/>
      <c r="F79" s="45"/>
      <c r="G79" s="46"/>
      <c r="H79" s="46"/>
      <c r="I79" s="45"/>
      <c r="J79" s="46"/>
      <c r="K79" s="45"/>
    </row>
    <row r="80" spans="1:11">
      <c r="A80" s="47" t="s">
        <v>23</v>
      </c>
      <c r="B80" s="48"/>
      <c r="C80" s="48"/>
      <c r="D80" s="48"/>
      <c r="E80" s="48"/>
      <c r="F80" s="49"/>
      <c r="G80" s="50"/>
      <c r="H80" s="50"/>
      <c r="I80" s="50"/>
      <c r="J80" s="50"/>
      <c r="K80" s="50"/>
    </row>
    <row r="81" spans="1:11">
      <c r="A81" s="47" t="s">
        <v>47</v>
      </c>
      <c r="B81" s="48"/>
      <c r="C81" s="48"/>
      <c r="D81" s="48"/>
      <c r="E81" s="48"/>
      <c r="F81" s="49"/>
      <c r="G81" s="50"/>
      <c r="H81" s="50"/>
      <c r="I81" s="50"/>
      <c r="J81" s="50"/>
      <c r="K81" s="50"/>
    </row>
    <row r="82" spans="1:11">
      <c r="A82" s="51" t="s">
        <v>35</v>
      </c>
      <c r="B82" s="48"/>
      <c r="C82" s="48"/>
      <c r="D82" s="48"/>
      <c r="E82" s="48"/>
      <c r="F82" s="49"/>
      <c r="G82" s="50"/>
      <c r="H82" s="50"/>
      <c r="I82" s="50"/>
      <c r="J82" s="50"/>
      <c r="K82" s="50"/>
    </row>
    <row r="83" spans="1:11">
      <c r="A83" s="50" t="s">
        <v>220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</row>
  </sheetData>
  <printOptions horizontalCentered="1"/>
  <pageMargins left="0.1" right="0.1" top="0.1" bottom="0.1" header="0.1" footer="0.1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2020</vt:lpstr>
      <vt:lpstr>2019</vt:lpstr>
      <vt:lpstr>2018</vt:lpstr>
      <vt:lpstr>2017</vt:lpstr>
      <vt:lpstr>2016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DKobes</dc:creator>
  <cp:lastModifiedBy>Nikhita Airi</cp:lastModifiedBy>
  <cp:lastPrinted>2020-09-15T15:10:04Z</cp:lastPrinted>
  <dcterms:created xsi:type="dcterms:W3CDTF">2002-05-01T19:14:24Z</dcterms:created>
  <dcterms:modified xsi:type="dcterms:W3CDTF">2022-12-20T22:21:23Z</dcterms:modified>
</cp:coreProperties>
</file>