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05" windowWidth="14460" windowHeight="8250" activeTab="0"/>
  </bookViews>
  <sheets>
    <sheet name="T04-0028"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<sst xmlns="http://schemas.openxmlformats.org/spreadsheetml/2006/main" count="31" uniqueCount="29">
  <si>
    <t>PRELIMINARY RESULTS</t>
  </si>
  <si>
    <t>http://www.taxpolicycenter.org</t>
  </si>
  <si>
    <t>Table T04-0028</t>
  </si>
  <si>
    <t>Tax Units (thousands)</t>
  </si>
  <si>
    <t>Estate Tax Returns</t>
  </si>
  <si>
    <t>Estate Tax</t>
  </si>
  <si>
    <t>All (thousands)</t>
  </si>
  <si>
    <t>Percent of Total</t>
  </si>
  <si>
    <t>Taxable (thousands)</t>
  </si>
  <si>
    <t>Amount ($ millions)</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</si>
  <si>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</si>
  <si>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</si>
  <si>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</si>
  <si>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</si>
  <si>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</si>
  <si>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</si>
  <si>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</si>
  <si>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</si>
  <si>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</si>
  <si>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</si>
  <si>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</si>
  <si>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</si>
  <si>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</si>
  <si>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</si>
  <si>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Economic income has been adjusted for family size by dividing by the square root of the number of members of the tax unit.  For a definition of income qualifiers, see "Explanation of Income Measures," at http://taxpolicycenter.org/TaxModel/tmdb/TMTemplate.cfm?DocID=574. </t>
  </si>
  <si>
    <t>(3) Estate tax liability as a percentage of economic income.</t>
  </si>
  <si>
    <r>
      <t>Current-Law Distribution of Estate Tax By Economic Income Percentile, 2001</t>
    </r>
    <r>
      <rPr>
        <b/>
        <vertAlign val="superscript"/>
        <sz val="12"/>
        <rFont val="Times New Roman"/>
        <family val="1"/>
      </rPr>
      <t>1</t>
    </r>
  </si>
  <si>
    <r>
      <t>Economic Income Class</t>
    </r>
    <r>
      <rPr>
        <b/>
        <vertAlign val="superscript"/>
        <sz val="10"/>
        <rFont val="Times New Roman"/>
        <family val="1"/>
      </rPr>
      <t>2</t>
    </r>
  </si>
  <si>
    <r>
      <t>Estate Tax/Income (Percent)</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</si>
</sst>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4" fillId="0" borderId="0" xfId="21" applyFont="1">
      <alignment/>
      <protection/>
    </xf>
    <xf numFmtId="0" fontId="3" fillId="0" borderId="0" xfId="20" applyAlignment="1">
      <alignment horizontal="right"/>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Alignment="1">
      <alignment horizontal="right"/>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21" applyFont="1" applyAlignment="1">
      <alignment wrapText="1"/>
      <protection/>
    </xf>
    <xf numFmtId="0" fontId="0" fillId="0" borderId="0" xfId="0" applyAlignment="1">
      <alignment wrapText="1"/>
    </xf>
    <xf numFmtId="0" fontId="5" fillId="0" borderId="0" xfId="21" applyFont="1" applyAlignment="1">
      <alignment horizontal="center"/>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5" xfId="21" applyFont="1" applyBorder="1" applyAlignment="1">
      <alignment horizontal="center"/>
      <protection/>
    </xf>
    <xf numFmtId="0" fontId="0" fillId="0" borderId="0" xfId="21" applyFont="1" applyFill="1" applyBorder="1" applyAlignment="1">
      <alignment horizontal="left" wrapText="1"/>
      <protection/>
    </xf>
    <xf numFmtId="0" fontId="0" fillId="0" borderId="2" xfId="0" applyBorder="1" applyAlignment="1">
      <alignment horizontal="center" vertical="center" wrapText="1"/>
    </xf>
    <xf numFmtId="0" fontId="0" fillId="0" borderId="0" xfId="0" applyAlignment="1">
      <alignment horizontal="center" vertical="center" wrapText="1"/>
    </xf>
    <xf numFmtId="0" fontId="4" fillId="0" borderId="5" xfId="21" applyFont="1" applyBorder="1" applyAlignment="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01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Data"/>
      <sheetName val="01DataIncTax"/>
      <sheetName val="01DatabyTax"/>
    </sheetNames>
    <sheetDataSet>
      <sheetData sheetId="0">
        <row r="120">
          <cell r="B120">
            <v>36</v>
          </cell>
        </row>
        <row r="121">
          <cell r="B121">
            <v>41</v>
          </cell>
        </row>
        <row r="122">
          <cell r="B122">
            <v>370</v>
          </cell>
        </row>
        <row r="123">
          <cell r="B123">
            <v>5995</v>
          </cell>
        </row>
        <row r="124">
          <cell r="B124">
            <v>95073</v>
          </cell>
        </row>
        <row r="125">
          <cell r="B125">
            <v>101643</v>
          </cell>
        </row>
        <row r="156">
          <cell r="B156">
            <v>3</v>
          </cell>
          <cell r="C156">
            <v>1510847</v>
          </cell>
        </row>
        <row r="157">
          <cell r="B157">
            <v>16</v>
          </cell>
          <cell r="C157">
            <v>900739</v>
          </cell>
        </row>
        <row r="158">
          <cell r="B158">
            <v>169</v>
          </cell>
          <cell r="C158">
            <v>10792121</v>
          </cell>
        </row>
        <row r="159">
          <cell r="B159">
            <v>4090</v>
          </cell>
          <cell r="C159">
            <v>267501189</v>
          </cell>
        </row>
        <row r="160">
          <cell r="B160">
            <v>46518</v>
          </cell>
          <cell r="C160">
            <v>21361925848</v>
          </cell>
        </row>
        <row r="161">
          <cell r="B161">
            <v>50833</v>
          </cell>
          <cell r="C161">
            <v>21680786546</v>
          </cell>
        </row>
        <row r="192">
          <cell r="B192">
            <v>21567</v>
          </cell>
        </row>
        <row r="193">
          <cell r="B193">
            <v>42580</v>
          </cell>
        </row>
        <row r="194">
          <cell r="B194">
            <v>7587</v>
          </cell>
        </row>
        <row r="195">
          <cell r="B195">
            <v>6120</v>
          </cell>
        </row>
        <row r="196">
          <cell r="B196">
            <v>1474</v>
          </cell>
        </row>
        <row r="210">
          <cell r="B210">
            <v>9892</v>
          </cell>
          <cell r="C210">
            <v>1055813763</v>
          </cell>
        </row>
        <row r="211">
          <cell r="B211">
            <v>19325</v>
          </cell>
          <cell r="C211">
            <v>5834624368</v>
          </cell>
        </row>
        <row r="212">
          <cell r="B212">
            <v>3159</v>
          </cell>
          <cell r="C212">
            <v>2678036695</v>
          </cell>
        </row>
        <row r="213">
          <cell r="B213">
            <v>3340</v>
          </cell>
          <cell r="C213">
            <v>5447060198</v>
          </cell>
        </row>
        <row r="214">
          <cell r="B214">
            <v>990</v>
          </cell>
          <cell r="C214">
            <v>5787773100</v>
          </cell>
        </row>
        <row r="264">
          <cell r="B264">
            <v>26651375</v>
          </cell>
          <cell r="C264">
            <v>214826359529</v>
          </cell>
        </row>
        <row r="265">
          <cell r="B265">
            <v>27572290</v>
          </cell>
          <cell r="C265">
            <v>567638486829</v>
          </cell>
        </row>
        <row r="266">
          <cell r="B266">
            <v>27567068</v>
          </cell>
          <cell r="C266">
            <v>988197563966</v>
          </cell>
        </row>
        <row r="267">
          <cell r="B267">
            <v>27566553</v>
          </cell>
          <cell r="C267">
            <v>1632417129001</v>
          </cell>
        </row>
        <row r="268">
          <cell r="B268">
            <v>27572109</v>
          </cell>
          <cell r="C268">
            <v>4930032763573</v>
          </cell>
        </row>
        <row r="269">
          <cell r="B269">
            <v>137847179</v>
          </cell>
          <cell r="C269">
            <v>8319537015748</v>
          </cell>
        </row>
        <row r="282">
          <cell r="B282">
            <v>6890949</v>
          </cell>
          <cell r="C282">
            <v>890288312911</v>
          </cell>
        </row>
        <row r="283">
          <cell r="B283">
            <v>5513817</v>
          </cell>
          <cell r="C283">
            <v>1273383464849</v>
          </cell>
        </row>
        <row r="284">
          <cell r="B284">
            <v>689251</v>
          </cell>
          <cell r="C284">
            <v>323045175447</v>
          </cell>
        </row>
        <row r="285">
          <cell r="B285">
            <v>551364</v>
          </cell>
          <cell r="C285">
            <v>483943333038</v>
          </cell>
        </row>
        <row r="286">
          <cell r="B286">
            <v>137853</v>
          </cell>
          <cell r="C286">
            <v>721577357615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7"/>
  <sheetViews>
    <sheetView showGridLines="0" tabSelected="1" workbookViewId="0" topLeftCell="A1">
      <selection activeCell="A3" sqref="A3:V3"/>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8.83203125" style="2" customWidth="1"/>
    <col min="12" max="12" width="2.83203125" style="2" customWidth="1"/>
    <col min="13" max="13" width="8.83203125" style="2" customWidth="1"/>
    <col min="14" max="14" width="2.83203125" style="2" customWidth="1"/>
    <col min="15" max="15" width="1.5" style="2" customWidth="1"/>
    <col min="16" max="16" width="8.83203125" style="2" customWidth="1"/>
    <col min="17" max="17" width="2.83203125" style="2" customWidth="1"/>
    <col min="18" max="18" width="8.83203125" style="2" customWidth="1"/>
    <col min="19" max="19" width="2.83203125" style="2" customWidth="1"/>
    <col min="20" max="20" width="1.5" style="2" customWidth="1"/>
    <col min="21" max="21" width="9.83203125" style="2" customWidth="1"/>
    <col min="22" max="22" width="4.83203125" style="2" customWidth="1"/>
    <col min="23" max="16384" width="8.16015625" style="2" customWidth="1"/>
  </cols>
  <sheetData>
    <row r="1" spans="1:22" ht="12.75">
      <c r="A1" s="1">
        <v>38075</v>
      </c>
      <c r="D1" s="3" t="s">
        <v>0</v>
      </c>
      <c r="V1" s="4" t="s">
        <v>1</v>
      </c>
    </row>
    <row r="2" ht="12.75">
      <c r="A2" s="1"/>
    </row>
    <row r="3" spans="1:22" ht="15.75">
      <c r="A3" s="30" t="s">
        <v>2</v>
      </c>
      <c r="B3" s="30"/>
      <c r="C3" s="30"/>
      <c r="D3" s="30"/>
      <c r="E3" s="30"/>
      <c r="F3" s="30"/>
      <c r="G3" s="30"/>
      <c r="H3" s="30"/>
      <c r="I3" s="30"/>
      <c r="J3" s="30"/>
      <c r="K3" s="30"/>
      <c r="L3" s="30"/>
      <c r="M3" s="30"/>
      <c r="N3" s="30"/>
      <c r="O3" s="30"/>
      <c r="P3" s="30"/>
      <c r="Q3" s="30"/>
      <c r="R3" s="30"/>
      <c r="S3" s="30"/>
      <c r="T3" s="30"/>
      <c r="U3" s="30"/>
      <c r="V3" s="30"/>
    </row>
    <row r="4" spans="1:22" ht="18.75" customHeight="1">
      <c r="A4" s="30" t="s">
        <v>26</v>
      </c>
      <c r="B4" s="30"/>
      <c r="C4" s="30"/>
      <c r="D4" s="30"/>
      <c r="E4" s="30"/>
      <c r="F4" s="30"/>
      <c r="G4" s="30"/>
      <c r="H4" s="30"/>
      <c r="I4" s="30"/>
      <c r="J4" s="30"/>
      <c r="K4" s="30"/>
      <c r="L4" s="30"/>
      <c r="M4" s="30"/>
      <c r="N4" s="30"/>
      <c r="O4" s="30"/>
      <c r="P4" s="30"/>
      <c r="Q4" s="30"/>
      <c r="R4" s="30"/>
      <c r="S4" s="30"/>
      <c r="T4" s="30"/>
      <c r="U4" s="30"/>
      <c r="V4" s="30"/>
    </row>
    <row r="5" spans="2:20" ht="13.5" thickBot="1">
      <c r="B5" s="5"/>
      <c r="C5" s="5"/>
      <c r="D5" s="5"/>
      <c r="E5" s="5"/>
      <c r="F5" s="5"/>
      <c r="G5" s="5"/>
      <c r="H5" s="5"/>
      <c r="I5" s="5"/>
      <c r="J5" s="5"/>
      <c r="K5" s="5"/>
      <c r="L5" s="5"/>
      <c r="M5" s="5"/>
      <c r="N5" s="5"/>
      <c r="O5" s="5"/>
      <c r="P5" s="5"/>
      <c r="Q5" s="5"/>
      <c r="R5" s="5"/>
      <c r="S5" s="5"/>
      <c r="T5" s="5"/>
    </row>
    <row r="6" spans="1:22" ht="13.5" customHeight="1" thickTop="1">
      <c r="A6" s="24" t="s">
        <v>27</v>
      </c>
      <c r="B6" s="24"/>
      <c r="C6" s="6"/>
      <c r="D6" s="24" t="s">
        <v>3</v>
      </c>
      <c r="E6" s="37"/>
      <c r="F6" s="7"/>
      <c r="G6" s="39" t="s">
        <v>4</v>
      </c>
      <c r="H6" s="39"/>
      <c r="I6" s="39"/>
      <c r="J6" s="39"/>
      <c r="K6" s="39"/>
      <c r="L6" s="39"/>
      <c r="M6" s="39"/>
      <c r="N6" s="39"/>
      <c r="O6" s="7"/>
      <c r="P6" s="35" t="s">
        <v>5</v>
      </c>
      <c r="Q6" s="35"/>
      <c r="R6" s="35"/>
      <c r="S6" s="35"/>
      <c r="T6" s="7"/>
      <c r="U6" s="24" t="s">
        <v>28</v>
      </c>
      <c r="V6" s="25"/>
    </row>
    <row r="7" spans="1:22" ht="12.75" customHeight="1">
      <c r="A7" s="31"/>
      <c r="B7" s="31"/>
      <c r="C7" s="8"/>
      <c r="D7" s="38"/>
      <c r="E7" s="38"/>
      <c r="F7" s="8"/>
      <c r="G7" s="31" t="s">
        <v>6</v>
      </c>
      <c r="H7" s="31"/>
      <c r="I7" s="33" t="s">
        <v>7</v>
      </c>
      <c r="J7" s="33"/>
      <c r="K7" s="31" t="s">
        <v>8</v>
      </c>
      <c r="L7" s="31"/>
      <c r="M7" s="33" t="s">
        <v>7</v>
      </c>
      <c r="N7" s="33"/>
      <c r="O7" s="8"/>
      <c r="P7" s="31" t="s">
        <v>9</v>
      </c>
      <c r="Q7" s="31"/>
      <c r="R7" s="33" t="s">
        <v>7</v>
      </c>
      <c r="S7" s="33"/>
      <c r="T7" s="8"/>
      <c r="U7" s="26"/>
      <c r="V7" s="26"/>
    </row>
    <row r="8" spans="1:22" ht="12.75" customHeight="1">
      <c r="A8" s="32"/>
      <c r="B8" s="32"/>
      <c r="C8" s="8"/>
      <c r="D8" s="34"/>
      <c r="E8" s="34"/>
      <c r="F8" s="8"/>
      <c r="G8" s="32"/>
      <c r="H8" s="32"/>
      <c r="I8" s="34"/>
      <c r="J8" s="34"/>
      <c r="K8" s="32"/>
      <c r="L8" s="32"/>
      <c r="M8" s="34"/>
      <c r="N8" s="34"/>
      <c r="O8" s="8"/>
      <c r="P8" s="32"/>
      <c r="Q8" s="32"/>
      <c r="R8" s="34"/>
      <c r="S8" s="34"/>
      <c r="T8" s="8"/>
      <c r="U8" s="27"/>
      <c r="V8" s="27"/>
    </row>
    <row r="10" spans="1:21" ht="12.75">
      <c r="A10" s="9" t="s">
        <v>10</v>
      </c>
      <c r="B10" s="9"/>
      <c r="D10" s="10">
        <f>+'[2]01Data'!B264/1000</f>
        <v>26651.375</v>
      </c>
      <c r="E10" s="11"/>
      <c r="F10" s="12"/>
      <c r="G10" s="13">
        <f>+'[2]01Data'!B120/1000</f>
        <v>0.036</v>
      </c>
      <c r="H10" s="11"/>
      <c r="I10" s="14">
        <f aca="true" t="shared" si="0" ref="I10:I15">+G10/$G$15*100</f>
        <v>0.03541808093031493</v>
      </c>
      <c r="J10" s="15"/>
      <c r="K10" s="13">
        <f>+'[2]01Data'!B156/1000</f>
        <v>0.003</v>
      </c>
      <c r="L10" s="11"/>
      <c r="M10" s="14">
        <f aca="true" t="shared" si="1" ref="M10:M15">+K10/$K$15*100</f>
        <v>0.005901678043790451</v>
      </c>
      <c r="N10" s="15"/>
      <c r="O10" s="12"/>
      <c r="P10" s="10">
        <f>+'[2]01Data'!C156/1000000</f>
        <v>1.510847</v>
      </c>
      <c r="Q10" s="11"/>
      <c r="R10" s="14">
        <f aca="true" t="shared" si="2" ref="R10:R15">+P10/$P$15*100</f>
        <v>0.0069685986566697875</v>
      </c>
      <c r="S10" s="15"/>
      <c r="T10" s="12"/>
      <c r="U10" s="16">
        <f>+'[2]01Data'!C156/'[2]01Data'!C264*100</f>
        <v>0.000703287531061125</v>
      </c>
    </row>
    <row r="11" spans="1:21" ht="12.75">
      <c r="A11" s="17" t="s">
        <v>11</v>
      </c>
      <c r="B11" s="17"/>
      <c r="D11" s="10">
        <f>+'[2]01Data'!B265/1000</f>
        <v>27572.29</v>
      </c>
      <c r="E11" s="11"/>
      <c r="F11" s="12"/>
      <c r="G11" s="13">
        <f>+'[2]01Data'!B121/1000</f>
        <v>0.041</v>
      </c>
      <c r="H11" s="11"/>
      <c r="I11" s="14">
        <f t="shared" si="0"/>
        <v>0.04033725883730311</v>
      </c>
      <c r="J11" s="15"/>
      <c r="K11" s="13">
        <f>+'[2]01Data'!B157/1000</f>
        <v>0.016</v>
      </c>
      <c r="L11" s="11"/>
      <c r="M11" s="14">
        <f t="shared" si="1"/>
        <v>0.031475616233549074</v>
      </c>
      <c r="N11" s="15"/>
      <c r="O11" s="12"/>
      <c r="P11" s="10">
        <f>+'[2]01Data'!C157/1000000</f>
        <v>0.900739</v>
      </c>
      <c r="Q11" s="11"/>
      <c r="R11" s="14">
        <f t="shared" si="2"/>
        <v>0.004154549458290672</v>
      </c>
      <c r="S11" s="15"/>
      <c r="T11" s="12"/>
      <c r="U11" s="16">
        <f>+'[2]01Data'!C157/'[2]01Data'!C265*100</f>
        <v>0.00015868180556815307</v>
      </c>
    </row>
    <row r="12" spans="1:21" ht="12.75">
      <c r="A12" s="9" t="s">
        <v>12</v>
      </c>
      <c r="B12" s="9"/>
      <c r="D12" s="10">
        <f>+'[2]01Data'!B266/1000</f>
        <v>27567.068</v>
      </c>
      <c r="E12" s="11"/>
      <c r="F12" s="12"/>
      <c r="G12" s="13">
        <f>+'[2]01Data'!B122/1000</f>
        <v>0.37</v>
      </c>
      <c r="H12" s="11"/>
      <c r="I12" s="14">
        <f t="shared" si="0"/>
        <v>0.3640191651171256</v>
      </c>
      <c r="J12" s="15"/>
      <c r="K12" s="13">
        <f>+'[2]01Data'!B158/1000</f>
        <v>0.169</v>
      </c>
      <c r="L12" s="11"/>
      <c r="M12" s="14">
        <f t="shared" si="1"/>
        <v>0.3324611964668621</v>
      </c>
      <c r="N12" s="15"/>
      <c r="O12" s="12"/>
      <c r="P12" s="10">
        <f>+'[2]01Data'!C158/1000000</f>
        <v>10.792121</v>
      </c>
      <c r="Q12" s="11"/>
      <c r="R12" s="14">
        <f t="shared" si="2"/>
        <v>0.049777349991903745</v>
      </c>
      <c r="S12" s="15"/>
      <c r="T12" s="12"/>
      <c r="U12" s="16">
        <f>+'[2]01Data'!C158/'[2]01Data'!C266*100</f>
        <v>0.0010921015587902537</v>
      </c>
    </row>
    <row r="13" spans="1:21" ht="12.75">
      <c r="A13" s="9" t="s">
        <v>13</v>
      </c>
      <c r="B13" s="9"/>
      <c r="D13" s="10">
        <f>+'[2]01Data'!B267/1000</f>
        <v>27566.553</v>
      </c>
      <c r="E13" s="11"/>
      <c r="F13" s="12"/>
      <c r="G13" s="13">
        <f>+'[2]01Data'!B123/1000</f>
        <v>5.995</v>
      </c>
      <c r="H13" s="11"/>
      <c r="I13" s="14">
        <f t="shared" si="0"/>
        <v>5.898094310478833</v>
      </c>
      <c r="J13" s="15"/>
      <c r="K13" s="13">
        <f>+'[2]01Data'!B159/1000</f>
        <v>4.09</v>
      </c>
      <c r="L13" s="11"/>
      <c r="M13" s="14">
        <f t="shared" si="1"/>
        <v>8.045954399700982</v>
      </c>
      <c r="N13" s="15"/>
      <c r="O13" s="12"/>
      <c r="P13" s="10">
        <f>+'[2]01Data'!C159/1000000</f>
        <v>267.501189</v>
      </c>
      <c r="Q13" s="11"/>
      <c r="R13" s="14">
        <f t="shared" si="2"/>
        <v>1.2338168102547584</v>
      </c>
      <c r="S13" s="15"/>
      <c r="T13" s="12"/>
      <c r="U13" s="16">
        <f>+'[2]01Data'!C159/'[2]01Data'!C267*100</f>
        <v>0.016386815860214864</v>
      </c>
    </row>
    <row r="14" spans="1:21" ht="12.75">
      <c r="A14" s="9" t="s">
        <v>14</v>
      </c>
      <c r="B14" s="9"/>
      <c r="D14" s="10">
        <f>+'[2]01Data'!B268/1000</f>
        <v>27572.109</v>
      </c>
      <c r="E14" s="11"/>
      <c r="F14" s="12"/>
      <c r="G14" s="13">
        <f>+'[2]01Data'!B124/1000</f>
        <v>95.073</v>
      </c>
      <c r="H14" s="11"/>
      <c r="I14" s="14">
        <f t="shared" si="0"/>
        <v>93.53620023021752</v>
      </c>
      <c r="J14" s="15"/>
      <c r="K14" s="13">
        <f>+'[2]01Data'!B160/1000</f>
        <v>46.518</v>
      </c>
      <c r="L14" s="11"/>
      <c r="M14" s="14">
        <f t="shared" si="1"/>
        <v>91.51141974701474</v>
      </c>
      <c r="N14" s="15"/>
      <c r="O14" s="12"/>
      <c r="P14" s="10">
        <f>+'[2]01Data'!C160/1000000</f>
        <v>21361.925848</v>
      </c>
      <c r="Q14" s="11"/>
      <c r="R14" s="14">
        <f t="shared" si="2"/>
        <v>98.52929367980504</v>
      </c>
      <c r="S14" s="15"/>
      <c r="T14" s="12"/>
      <c r="U14" s="16">
        <f>+'[2]01Data'!C160/'[2]01Data'!C268*100</f>
        <v>0.43330190431671944</v>
      </c>
    </row>
    <row r="15" spans="1:21" ht="12.75">
      <c r="A15" s="9" t="s">
        <v>15</v>
      </c>
      <c r="B15" s="9"/>
      <c r="D15" s="10">
        <f>+'[2]01Data'!B269/1000</f>
        <v>137847.179</v>
      </c>
      <c r="E15" s="11"/>
      <c r="F15" s="12"/>
      <c r="G15" s="13">
        <f>+'[2]01Data'!B125/1000</f>
        <v>101.643</v>
      </c>
      <c r="H15" s="11"/>
      <c r="I15" s="14">
        <f t="shared" si="0"/>
        <v>100</v>
      </c>
      <c r="J15" s="15"/>
      <c r="K15" s="13">
        <f>+'[2]01Data'!B161/1000</f>
        <v>50.833</v>
      </c>
      <c r="L15" s="11"/>
      <c r="M15" s="14">
        <f t="shared" si="1"/>
        <v>100</v>
      </c>
      <c r="N15" s="15"/>
      <c r="O15" s="12"/>
      <c r="P15" s="10">
        <f>+'[2]01Data'!C161/1000000</f>
        <v>21680.786546</v>
      </c>
      <c r="Q15" s="11"/>
      <c r="R15" s="14">
        <f t="shared" si="2"/>
        <v>100</v>
      </c>
      <c r="S15" s="15"/>
      <c r="T15" s="12"/>
      <c r="U15" s="16">
        <f>+'[2]01Data'!C161/'[2]01Data'!C269*100</f>
        <v>0.26060087844985336</v>
      </c>
    </row>
    <row r="16" spans="1:21" ht="12.75">
      <c r="A16" s="9"/>
      <c r="B16" s="9"/>
      <c r="D16" s="10"/>
      <c r="E16" s="11"/>
      <c r="F16" s="12"/>
      <c r="G16" s="13"/>
      <c r="H16" s="11"/>
      <c r="I16" s="14"/>
      <c r="J16" s="15"/>
      <c r="K16" s="13"/>
      <c r="L16" s="11"/>
      <c r="M16" s="14"/>
      <c r="N16" s="15"/>
      <c r="O16" s="12"/>
      <c r="P16" s="10"/>
      <c r="Q16" s="11"/>
      <c r="R16" s="14"/>
      <c r="S16" s="15"/>
      <c r="T16" s="12"/>
      <c r="U16" s="16"/>
    </row>
    <row r="17" spans="1:21" ht="12.75">
      <c r="A17" s="18" t="s">
        <v>16</v>
      </c>
      <c r="B17" s="9"/>
      <c r="D17" s="10"/>
      <c r="E17" s="11"/>
      <c r="F17" s="12"/>
      <c r="G17" s="13"/>
      <c r="H17" s="11"/>
      <c r="I17" s="14"/>
      <c r="J17" s="15"/>
      <c r="K17" s="13"/>
      <c r="L17" s="11"/>
      <c r="M17" s="14"/>
      <c r="N17" s="15"/>
      <c r="O17" s="12"/>
      <c r="P17" s="10"/>
      <c r="Q17" s="11"/>
      <c r="R17" s="14"/>
      <c r="S17" s="15"/>
      <c r="T17" s="12"/>
      <c r="U17" s="16"/>
    </row>
    <row r="18" spans="1:21" ht="12.75">
      <c r="A18" s="9" t="s">
        <v>17</v>
      </c>
      <c r="B18" s="9"/>
      <c r="D18" s="10">
        <f>+('[2]01Data'!B282+'[2]01Data'!B283+'[2]01Data'!B284+'[2]01Data'!B285+'[2]01Data'!B286)/1000</f>
        <v>13783.234</v>
      </c>
      <c r="E18" s="11"/>
      <c r="F18" s="12"/>
      <c r="G18" s="13">
        <f>+('[2]01Data'!B192+'[2]01Data'!B193+'[2]01Data'!B194+'[2]01Data'!B195+'[2]01Data'!B196)/1000</f>
        <v>79.328</v>
      </c>
      <c r="H18" s="11"/>
      <c r="I18" s="14">
        <f>+G18/$G$15*100</f>
        <v>78.04570900111175</v>
      </c>
      <c r="J18" s="15"/>
      <c r="K18" s="13">
        <f>+('[2]01Data'!B210+'[2]01Data'!B211+'[2]01Data'!B212+'[2]01Data'!B213+'[2]01Data'!B214)/1000</f>
        <v>36.706</v>
      </c>
      <c r="L18" s="11"/>
      <c r="M18" s="14">
        <f>+K18/$K$15*100</f>
        <v>72.20899809179078</v>
      </c>
      <c r="N18" s="15"/>
      <c r="O18" s="12"/>
      <c r="P18" s="10">
        <f>+('[2]01Data'!C210+'[2]01Data'!C211+'[2]01Data'!C212+'[2]01Data'!C213+'[2]01Data'!C214)/1000000</f>
        <v>20803.308124</v>
      </c>
      <c r="Q18" s="11"/>
      <c r="R18" s="14">
        <f>+P18/$P$15*100</f>
        <v>95.95273713830326</v>
      </c>
      <c r="S18" s="15"/>
      <c r="T18" s="12"/>
      <c r="U18" s="16">
        <f>+SUM('[2]01Data'!C210:C$214)/SUM('[2]01Data'!C282:C$286)*100</f>
        <v>0.5634336175136188</v>
      </c>
    </row>
    <row r="19" spans="1:21" ht="12.75">
      <c r="A19" s="9" t="s">
        <v>18</v>
      </c>
      <c r="B19" s="9"/>
      <c r="D19" s="10">
        <f>+('[2]01Data'!B283+'[2]01Data'!B284+'[2]01Data'!B285+'[2]01Data'!B286)/1000</f>
        <v>6892.285</v>
      </c>
      <c r="E19" s="11"/>
      <c r="F19" s="12"/>
      <c r="G19" s="13">
        <f>+('[2]01Data'!B193+'[2]01Data'!B194+'[2]01Data'!B195+'[2]01Data'!B196)/1000</f>
        <v>57.761</v>
      </c>
      <c r="H19" s="11"/>
      <c r="I19" s="14">
        <f>+G19/$G$15*100</f>
        <v>56.82732701710891</v>
      </c>
      <c r="J19" s="15"/>
      <c r="K19" s="13">
        <f>+('[2]01Data'!B211+'[2]01Data'!B212+'[2]01Data'!B213+'[2]01Data'!B214)/1000</f>
        <v>26.814</v>
      </c>
      <c r="L19" s="11"/>
      <c r="M19" s="14">
        <f>+K19/$K$15*100</f>
        <v>52.74919835539905</v>
      </c>
      <c r="N19" s="15"/>
      <c r="O19" s="12"/>
      <c r="P19" s="10">
        <f>+('[2]01Data'!C211+'[2]01Data'!C212+'[2]01Data'!C213+'[2]01Data'!C214)/1000000</f>
        <v>19747.494361</v>
      </c>
      <c r="Q19" s="11"/>
      <c r="R19" s="14">
        <f>+P19/$P$15*100</f>
        <v>91.08292413239647</v>
      </c>
      <c r="S19" s="15"/>
      <c r="T19" s="12"/>
      <c r="U19" s="16">
        <f>+SUM('[2]01Data'!C211:C$214)/SUM('[2]01Data'!C283:C$286)*100</f>
        <v>0.7047769973167811</v>
      </c>
    </row>
    <row r="20" spans="1:21" ht="12.75">
      <c r="A20" s="9" t="s">
        <v>19</v>
      </c>
      <c r="B20" s="9"/>
      <c r="D20" s="10">
        <f>+('[2]01Data'!B284+'[2]01Data'!B285+'[2]01Data'!B286)/1000</f>
        <v>1378.468</v>
      </c>
      <c r="E20" s="11"/>
      <c r="F20" s="12"/>
      <c r="G20" s="13">
        <f>+('[2]01Data'!B194+'[2]01Data'!B195+'[2]01Data'!B196)/1000</f>
        <v>15.181</v>
      </c>
      <c r="H20" s="11"/>
      <c r="I20" s="14">
        <f>+G20/$G$15*100</f>
        <v>14.935607961197524</v>
      </c>
      <c r="J20" s="15"/>
      <c r="K20" s="13">
        <f>+('[2]01Data'!B212+'[2]01Data'!B213+'[2]01Data'!B214)/1000</f>
        <v>7.489</v>
      </c>
      <c r="L20" s="11"/>
      <c r="M20" s="14">
        <f>+K20/$K$15*100</f>
        <v>14.732555623315562</v>
      </c>
      <c r="N20" s="15"/>
      <c r="O20" s="12"/>
      <c r="P20" s="10">
        <f>+('[2]01Data'!C212+'[2]01Data'!C213+'[2]01Data'!C214)/1000000</f>
        <v>13912.869993</v>
      </c>
      <c r="Q20" s="11"/>
      <c r="R20" s="14">
        <f>+P20/$P$15*100</f>
        <v>64.17142645393028</v>
      </c>
      <c r="S20" s="15"/>
      <c r="T20" s="12"/>
      <c r="U20" s="16">
        <f>+SUM('[2]01Data'!C212:C$214)/SUM('[2]01Data'!C284:C$286)*100</f>
        <v>0.910191068736701</v>
      </c>
    </row>
    <row r="21" spans="1:21" ht="12.75">
      <c r="A21" s="9" t="s">
        <v>20</v>
      </c>
      <c r="B21" s="9"/>
      <c r="D21" s="10">
        <f>+('[2]01Data'!B285+'[2]01Data'!B286)/1000</f>
        <v>689.217</v>
      </c>
      <c r="E21" s="11"/>
      <c r="F21" s="12"/>
      <c r="G21" s="13">
        <f>+('[2]01Data'!B195+'[2]01Data'!B196)/1000</f>
        <v>7.594</v>
      </c>
      <c r="H21" s="11"/>
      <c r="I21" s="14">
        <f>+G21/$G$15*100</f>
        <v>7.471247405133655</v>
      </c>
      <c r="J21" s="15"/>
      <c r="K21" s="13">
        <f>+('[2]01Data'!B213+'[2]01Data'!B214)/1000</f>
        <v>4.33</v>
      </c>
      <c r="L21" s="11"/>
      <c r="M21" s="14">
        <f>+K21/$K$15*100</f>
        <v>8.518088643204218</v>
      </c>
      <c r="N21" s="15"/>
      <c r="O21" s="12"/>
      <c r="P21" s="10">
        <f>+('[2]01Data'!C213+'[2]01Data'!C214)/1000000</f>
        <v>11234.833298</v>
      </c>
      <c r="Q21" s="11"/>
      <c r="R21" s="14">
        <f>+P21/$P$15*100</f>
        <v>51.81930680495894</v>
      </c>
      <c r="S21" s="15"/>
      <c r="T21" s="12"/>
      <c r="U21" s="16">
        <f>+SUM('[2]01Data'!C213:C$214)/SUM('[2]01Data'!C285:C$286)*100</f>
        <v>0.9319486081914012</v>
      </c>
    </row>
    <row r="22" spans="1:21" ht="12.75">
      <c r="A22" s="9" t="s">
        <v>21</v>
      </c>
      <c r="B22" s="9"/>
      <c r="D22" s="10">
        <f>+'[2]01Data'!B286/1000</f>
        <v>137.853</v>
      </c>
      <c r="E22" s="11"/>
      <c r="F22" s="12"/>
      <c r="G22" s="13">
        <f>+'[2]01Data'!B196/1000</f>
        <v>1.474</v>
      </c>
      <c r="H22" s="11"/>
      <c r="I22" s="14">
        <f>+G22/$G$15*100</f>
        <v>1.4501736469801165</v>
      </c>
      <c r="J22" s="15"/>
      <c r="K22" s="13">
        <f>+'[2]01Data'!B214/1000</f>
        <v>0.99</v>
      </c>
      <c r="L22" s="11"/>
      <c r="M22" s="14">
        <f>+K22/$K$15*100</f>
        <v>1.9475537544508488</v>
      </c>
      <c r="N22" s="15"/>
      <c r="O22" s="12"/>
      <c r="P22" s="10">
        <f>+'[2]01Data'!C214/1000000</f>
        <v>5787.7731</v>
      </c>
      <c r="Q22" s="11"/>
      <c r="R22" s="14">
        <f>+P22/$P$15*100</f>
        <v>26.69540188369142</v>
      </c>
      <c r="S22" s="15"/>
      <c r="T22" s="12"/>
      <c r="U22" s="16">
        <f>+SUM('[2]01Data'!C214:C$214)/SUM('[2]01Data'!C286:C$286)*100</f>
        <v>0.802100154463007</v>
      </c>
    </row>
    <row r="23" spans="1:22" ht="12.75">
      <c r="A23" s="19"/>
      <c r="B23" s="19"/>
      <c r="C23" s="19"/>
      <c r="D23" s="19"/>
      <c r="E23" s="19"/>
      <c r="F23" s="19"/>
      <c r="G23" s="19"/>
      <c r="H23" s="19"/>
      <c r="I23" s="19"/>
      <c r="J23" s="19"/>
      <c r="K23" s="19"/>
      <c r="L23" s="19"/>
      <c r="M23" s="19"/>
      <c r="N23" s="19"/>
      <c r="O23" s="19"/>
      <c r="P23" s="19"/>
      <c r="Q23" s="19"/>
      <c r="R23" s="19"/>
      <c r="S23" s="19"/>
      <c r="T23" s="19"/>
      <c r="U23" s="19"/>
      <c r="V23" s="19"/>
    </row>
    <row r="24" spans="1:2" ht="12.75">
      <c r="A24" s="20" t="s">
        <v>22</v>
      </c>
      <c r="B24" s="21"/>
    </row>
    <row r="25" spans="1:20" ht="12.75" customHeight="1">
      <c r="A25" s="36" t="s">
        <v>23</v>
      </c>
      <c r="B25" s="29"/>
      <c r="C25" s="29"/>
      <c r="D25" s="29"/>
      <c r="E25" s="29"/>
      <c r="F25" s="29"/>
      <c r="G25" s="29"/>
      <c r="H25" s="29"/>
      <c r="I25" s="29"/>
      <c r="J25" s="29"/>
      <c r="K25" s="29"/>
      <c r="L25" s="29"/>
      <c r="M25" s="29"/>
      <c r="N25" s="29"/>
      <c r="O25" s="29"/>
      <c r="P25" s="29"/>
      <c r="Q25" s="29"/>
      <c r="R25" s="29"/>
      <c r="S25" s="29"/>
      <c r="T25" s="22"/>
    </row>
    <row r="26" spans="1:22" ht="49.5" customHeight="1">
      <c r="A26" s="28" t="s">
        <v>24</v>
      </c>
      <c r="B26" s="29"/>
      <c r="C26" s="29"/>
      <c r="D26" s="29"/>
      <c r="E26" s="29"/>
      <c r="F26" s="29"/>
      <c r="G26" s="29"/>
      <c r="H26" s="29"/>
      <c r="I26" s="29"/>
      <c r="J26" s="29"/>
      <c r="K26" s="29"/>
      <c r="L26" s="29"/>
      <c r="M26" s="29"/>
      <c r="N26" s="29"/>
      <c r="O26" s="29"/>
      <c r="P26" s="29"/>
      <c r="Q26" s="29"/>
      <c r="R26" s="29"/>
      <c r="S26" s="29"/>
      <c r="T26" s="29"/>
      <c r="U26" s="29"/>
      <c r="V26" s="29"/>
    </row>
    <row r="27" ht="12.75">
      <c r="A27" s="23" t="s">
        <v>25</v>
      </c>
    </row>
  </sheetData>
  <mergeCells count="15">
    <mergeCell ref="A25:S25"/>
    <mergeCell ref="D6:E8"/>
    <mergeCell ref="K7:L8"/>
    <mergeCell ref="M7:N8"/>
    <mergeCell ref="G6:N6"/>
    <mergeCell ref="U6:V8"/>
    <mergeCell ref="A26:V26"/>
    <mergeCell ref="A3:V3"/>
    <mergeCell ref="A4:V4"/>
    <mergeCell ref="A6:B8"/>
    <mergeCell ref="P7:Q8"/>
    <mergeCell ref="I7:J8"/>
    <mergeCell ref="R7:S8"/>
    <mergeCell ref="G7:H8"/>
    <mergeCell ref="P6:S6"/>
  </mergeCells>
  <hyperlinks>
    <hyperlink ref="V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2004-04-13T18:41:39Z</dcterms:created>
  <dcterms:modified xsi:type="dcterms:W3CDTF">2004-04-13T19:21:05Z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