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1290" windowWidth="13740" windowHeight="7665" activeTab="0"/>
  </bookViews>
  <sheets>
    <sheet name="T04-0045"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<sst xmlns="http://schemas.openxmlformats.org/spreadsheetml/2006/main" count="31" uniqueCount="29">
  <si>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</si>
  <si>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</si>
  <si>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T04-0045</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</si>
  <si>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</si>
  <si>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</si>
  <si>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</si>
  <si>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</si>
  <si>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</si>
  <si>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</si>
  <si>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</si>
  <si>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</si>
  <si>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</si>
  <si>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</si>
  <si>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</si>
  <si>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</si>
  <si>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</si>
  <si>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</si>
  <si>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</si>
  <si>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</si>
  <si>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</si>
  <si>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</si>
  <si>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</si>
  <si>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</si>
  <si>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</si>
  <si>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</si>
  <si>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Estate tax liability as a percentage of cash income.</t>
  </si>
  <si>
    <r>
      <t>Current-Law Distribution of Estate Tax By Cash Income Percentile, 2011</t>
    </r>
    <r>
      <rPr>
        <b/>
        <vertAlign val="superscript"/>
        <sz val="12"/>
        <rFont val="Times New Roman"/>
        <family val="1"/>
      </rPr>
      <t>1</t>
    </r>
  </si>
  <si>
    <r>
      <t>Cash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</si>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</sst>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0" fillId="0" borderId="0" xfId="21" applyFont="1" applyAlignment="1">
      <alignment wrapText="1"/>
      <protection/>
    </xf>
    <xf numFmtId="0" fontId="0" fillId="0" borderId="0" xfId="0" applyAlignment="1">
      <alignment wrapText="1"/>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protection/>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4" fillId="0" borderId="5"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0" xfId="21" applyFont="1" applyFill="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1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Data"/>
      <sheetName val="11DataIncTax"/>
      <sheetName val="11DatabyTax"/>
    </sheetNames>
    <sheetDataSet>
      <sheetData sheetId="0">
        <row r="30">
          <cell r="B30">
            <v>1211</v>
          </cell>
        </row>
        <row r="31">
          <cell r="B31">
            <v>2428</v>
          </cell>
        </row>
        <row r="32">
          <cell r="B32">
            <v>3435</v>
          </cell>
        </row>
        <row r="33">
          <cell r="B33">
            <v>13800</v>
          </cell>
        </row>
        <row r="34">
          <cell r="B34">
            <v>96840</v>
          </cell>
        </row>
        <row r="35">
          <cell r="B35">
            <v>118328</v>
          </cell>
        </row>
        <row r="48">
          <cell r="B48">
            <v>643</v>
          </cell>
          <cell r="C48">
            <v>61633991</v>
          </cell>
        </row>
        <row r="49">
          <cell r="B49">
            <v>1491</v>
          </cell>
          <cell r="C49">
            <v>162721960</v>
          </cell>
        </row>
        <row r="50">
          <cell r="B50">
            <v>1471</v>
          </cell>
          <cell r="C50">
            <v>286476365</v>
          </cell>
        </row>
        <row r="51">
          <cell r="B51">
            <v>7155</v>
          </cell>
          <cell r="C51">
            <v>764120719</v>
          </cell>
        </row>
        <row r="52">
          <cell r="B52">
            <v>42891</v>
          </cell>
          <cell r="C52">
            <v>37526299004</v>
          </cell>
        </row>
        <row r="53">
          <cell r="B53">
            <v>53817</v>
          </cell>
          <cell r="C53">
            <v>39203395078</v>
          </cell>
        </row>
        <row r="84">
          <cell r="B84">
            <v>20161</v>
          </cell>
        </row>
        <row r="85">
          <cell r="B85">
            <v>35688</v>
          </cell>
        </row>
        <row r="86">
          <cell r="B86">
            <v>7151</v>
          </cell>
        </row>
        <row r="87">
          <cell r="B87">
            <v>6095</v>
          </cell>
        </row>
        <row r="88">
          <cell r="B88">
            <v>1557</v>
          </cell>
        </row>
        <row r="102">
          <cell r="B102">
            <v>9181</v>
          </cell>
          <cell r="C102">
            <v>5622885833</v>
          </cell>
        </row>
        <row r="103">
          <cell r="B103">
            <v>12248</v>
          </cell>
          <cell r="C103">
            <v>10692719488</v>
          </cell>
        </row>
        <row r="104">
          <cell r="B104">
            <v>2446</v>
          </cell>
          <cell r="C104">
            <v>3748306569</v>
          </cell>
        </row>
        <row r="105">
          <cell r="B105">
            <v>2580</v>
          </cell>
          <cell r="C105">
            <v>5487379780</v>
          </cell>
        </row>
        <row r="106">
          <cell r="B106">
            <v>946</v>
          </cell>
          <cell r="C106">
            <v>7556738921</v>
          </cell>
        </row>
        <row r="228">
          <cell r="B228">
            <v>30998322</v>
          </cell>
          <cell r="C228">
            <v>278214549365</v>
          </cell>
        </row>
        <row r="229">
          <cell r="B229">
            <v>31549734</v>
          </cell>
          <cell r="C229">
            <v>709039018506</v>
          </cell>
        </row>
        <row r="230">
          <cell r="B230">
            <v>31553766</v>
          </cell>
          <cell r="C230">
            <v>1275434199905</v>
          </cell>
        </row>
        <row r="231">
          <cell r="B231">
            <v>31553635</v>
          </cell>
          <cell r="C231">
            <v>2283057927982</v>
          </cell>
        </row>
        <row r="232">
          <cell r="B232">
            <v>31552238</v>
          </cell>
          <cell r="C232">
            <v>7187849906725</v>
          </cell>
        </row>
        <row r="233">
          <cell r="B233">
            <v>157761888</v>
          </cell>
          <cell r="C233">
            <v>11701833518753</v>
          </cell>
        </row>
        <row r="246">
          <cell r="B246">
            <v>7886579</v>
          </cell>
          <cell r="C246">
            <v>1353187872224</v>
          </cell>
        </row>
        <row r="247">
          <cell r="B247">
            <v>6310944</v>
          </cell>
          <cell r="C247">
            <v>1829429358574</v>
          </cell>
        </row>
        <row r="248">
          <cell r="B248">
            <v>788696</v>
          </cell>
          <cell r="C248">
            <v>477586823232</v>
          </cell>
        </row>
        <row r="249">
          <cell r="B249">
            <v>631143</v>
          </cell>
          <cell r="C249">
            <v>722241037190</v>
          </cell>
        </row>
        <row r="250">
          <cell r="B250">
            <v>157757</v>
          </cell>
          <cell r="C250">
            <v>925123553750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27"/>
  <sheetViews>
    <sheetView showGridLines="0" tabSelected="1" workbookViewId="0" topLeftCell="A1">
      <selection activeCell="X7" sqref="X7"/>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28" t="s">
        <v>2</v>
      </c>
      <c r="B3" s="28"/>
      <c r="C3" s="28"/>
      <c r="D3" s="28"/>
      <c r="E3" s="28"/>
      <c r="F3" s="28"/>
      <c r="G3" s="28"/>
      <c r="H3" s="28"/>
      <c r="I3" s="28"/>
      <c r="J3" s="28"/>
      <c r="K3" s="28"/>
      <c r="L3" s="28"/>
      <c r="M3" s="28"/>
      <c r="N3" s="28"/>
      <c r="O3" s="28"/>
      <c r="P3" s="28"/>
      <c r="Q3" s="28"/>
      <c r="R3" s="28"/>
      <c r="S3" s="28"/>
      <c r="T3" s="28"/>
      <c r="U3" s="28"/>
      <c r="V3" s="28"/>
    </row>
    <row r="4" spans="1:22" ht="18.75" customHeight="1">
      <c r="A4" s="28" t="s">
        <v>26</v>
      </c>
      <c r="B4" s="28"/>
      <c r="C4" s="28"/>
      <c r="D4" s="28"/>
      <c r="E4" s="28"/>
      <c r="F4" s="28"/>
      <c r="G4" s="28"/>
      <c r="H4" s="28"/>
      <c r="I4" s="28"/>
      <c r="J4" s="28"/>
      <c r="K4" s="28"/>
      <c r="L4" s="28"/>
      <c r="M4" s="28"/>
      <c r="N4" s="28"/>
      <c r="O4" s="28"/>
      <c r="P4" s="28"/>
      <c r="Q4" s="28"/>
      <c r="R4" s="28"/>
      <c r="S4" s="28"/>
      <c r="T4" s="28"/>
      <c r="U4" s="28"/>
      <c r="V4" s="28"/>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4"/>
      <c r="F6" s="7"/>
      <c r="G6" s="38" t="s">
        <v>4</v>
      </c>
      <c r="H6" s="38"/>
      <c r="I6" s="38"/>
      <c r="J6" s="38"/>
      <c r="K6" s="38"/>
      <c r="L6" s="38"/>
      <c r="M6" s="38"/>
      <c r="N6" s="38"/>
      <c r="O6" s="7"/>
      <c r="P6" s="33" t="s">
        <v>5</v>
      </c>
      <c r="Q6" s="33"/>
      <c r="R6" s="33"/>
      <c r="S6" s="33"/>
      <c r="T6" s="7"/>
      <c r="U6" s="24" t="s">
        <v>28</v>
      </c>
      <c r="V6" s="25"/>
    </row>
    <row r="7" spans="1:22" ht="12.75" customHeight="1">
      <c r="A7" s="31"/>
      <c r="B7" s="31"/>
      <c r="C7" s="8"/>
      <c r="D7" s="35"/>
      <c r="E7" s="35"/>
      <c r="F7" s="8"/>
      <c r="G7" s="31" t="s">
        <v>6</v>
      </c>
      <c r="H7" s="31"/>
      <c r="I7" s="37" t="s">
        <v>7</v>
      </c>
      <c r="J7" s="37"/>
      <c r="K7" s="31" t="s">
        <v>8</v>
      </c>
      <c r="L7" s="31"/>
      <c r="M7" s="37" t="s">
        <v>7</v>
      </c>
      <c r="N7" s="37"/>
      <c r="O7" s="8"/>
      <c r="P7" s="31" t="s">
        <v>9</v>
      </c>
      <c r="Q7" s="31"/>
      <c r="R7" s="37" t="s">
        <v>7</v>
      </c>
      <c r="S7" s="37"/>
      <c r="T7" s="8"/>
      <c r="U7" s="26"/>
      <c r="V7" s="26"/>
    </row>
    <row r="8" spans="1:22" ht="12.75" customHeight="1">
      <c r="A8" s="32"/>
      <c r="B8" s="32"/>
      <c r="C8" s="8"/>
      <c r="D8" s="36"/>
      <c r="E8" s="36"/>
      <c r="F8" s="8"/>
      <c r="G8" s="32"/>
      <c r="H8" s="32"/>
      <c r="I8" s="36"/>
      <c r="J8" s="36"/>
      <c r="K8" s="32"/>
      <c r="L8" s="32"/>
      <c r="M8" s="36"/>
      <c r="N8" s="36"/>
      <c r="O8" s="8"/>
      <c r="P8" s="32"/>
      <c r="Q8" s="32"/>
      <c r="R8" s="36"/>
      <c r="S8" s="36"/>
      <c r="T8" s="8"/>
      <c r="U8" s="27"/>
      <c r="V8" s="27"/>
    </row>
    <row r="10" spans="1:21" ht="12.75">
      <c r="A10" s="9" t="s">
        <v>10</v>
      </c>
      <c r="B10" s="9"/>
      <c r="D10" s="10">
        <f>+'[2]11Data'!B228/1000</f>
        <v>30998.322</v>
      </c>
      <c r="E10" s="11"/>
      <c r="F10" s="12"/>
      <c r="G10" s="13">
        <f>+'[2]11Data'!B30/1000</f>
        <v>1.211</v>
      </c>
      <c r="H10" s="11"/>
      <c r="I10" s="14">
        <f aca="true" t="shared" si="0" ref="I10:I15">+G10/$G$15*100</f>
        <v>1.0234264079507809</v>
      </c>
      <c r="J10" s="15"/>
      <c r="K10" s="13">
        <f>+'[2]11Data'!B48/1000</f>
        <v>0.643</v>
      </c>
      <c r="L10" s="11"/>
      <c r="M10" s="14">
        <f aca="true" t="shared" si="1" ref="M10:M15">+K10/$K$15*100</f>
        <v>1.194789750450601</v>
      </c>
      <c r="N10" s="15"/>
      <c r="O10" s="12"/>
      <c r="P10" s="10">
        <f>+'[2]11Data'!C48/1000000</f>
        <v>61.633991</v>
      </c>
      <c r="Q10" s="11"/>
      <c r="R10" s="14">
        <f aca="true" t="shared" si="2" ref="R10:R15">+P10/$P$15*100</f>
        <v>0.15721595254026227</v>
      </c>
      <c r="S10" s="15"/>
      <c r="T10" s="12"/>
      <c r="U10" s="16">
        <f>+'[2]11Data'!C48/'[2]11Data'!C228*100</f>
        <v>0.02215340324245231</v>
      </c>
    </row>
    <row r="11" spans="1:21" ht="12.75">
      <c r="A11" s="17" t="s">
        <v>11</v>
      </c>
      <c r="B11" s="17"/>
      <c r="D11" s="10">
        <f>+'[2]11Data'!B229/1000</f>
        <v>31549.734</v>
      </c>
      <c r="E11" s="11"/>
      <c r="F11" s="12"/>
      <c r="G11" s="13">
        <f>+'[2]11Data'!B31/1000</f>
        <v>2.428</v>
      </c>
      <c r="H11" s="11"/>
      <c r="I11" s="14">
        <f t="shared" si="0"/>
        <v>2.051923466973159</v>
      </c>
      <c r="J11" s="15"/>
      <c r="K11" s="13">
        <f>+'[2]11Data'!B49/1000</f>
        <v>1.491</v>
      </c>
      <c r="L11" s="11"/>
      <c r="M11" s="14">
        <f t="shared" si="1"/>
        <v>2.7705000278722336</v>
      </c>
      <c r="N11" s="15"/>
      <c r="O11" s="12"/>
      <c r="P11" s="10">
        <f>+'[2]11Data'!C49/1000000</f>
        <v>162.72196</v>
      </c>
      <c r="Q11" s="11"/>
      <c r="R11" s="14">
        <f t="shared" si="2"/>
        <v>0.4150710918690704</v>
      </c>
      <c r="S11" s="15"/>
      <c r="T11" s="12"/>
      <c r="U11" s="16">
        <f>+'[2]11Data'!C49/'[2]11Data'!C229*100</f>
        <v>0.022949648150939247</v>
      </c>
    </row>
    <row r="12" spans="1:21" ht="12.75">
      <c r="A12" s="9" t="s">
        <v>12</v>
      </c>
      <c r="B12" s="9"/>
      <c r="D12" s="10">
        <f>+'[2]11Data'!B230/1000</f>
        <v>31553.766</v>
      </c>
      <c r="E12" s="11"/>
      <c r="F12" s="12"/>
      <c r="G12" s="13">
        <f>+'[2]11Data'!B32/1000</f>
        <v>3.435</v>
      </c>
      <c r="H12" s="11"/>
      <c r="I12" s="14">
        <f t="shared" si="0"/>
        <v>2.902947738489622</v>
      </c>
      <c r="J12" s="15"/>
      <c r="K12" s="13">
        <f>+'[2]11Data'!B50/1000</f>
        <v>1.471</v>
      </c>
      <c r="L12" s="11"/>
      <c r="M12" s="14">
        <f t="shared" si="1"/>
        <v>2.7333370496311575</v>
      </c>
      <c r="N12" s="15"/>
      <c r="O12" s="12"/>
      <c r="P12" s="10">
        <f>+'[2]11Data'!C50/1000000</f>
        <v>286.476365</v>
      </c>
      <c r="Q12" s="11"/>
      <c r="R12" s="14">
        <f t="shared" si="2"/>
        <v>0.7307437644877947</v>
      </c>
      <c r="S12" s="15"/>
      <c r="T12" s="12"/>
      <c r="U12" s="16">
        <f>+'[2]11Data'!C50/'[2]11Data'!C230*100</f>
        <v>0.022461085410861496</v>
      </c>
    </row>
    <row r="13" spans="1:21" ht="12.75">
      <c r="A13" s="9" t="s">
        <v>13</v>
      </c>
      <c r="B13" s="9"/>
      <c r="D13" s="10">
        <f>+'[2]11Data'!B231/1000</f>
        <v>31553.635</v>
      </c>
      <c r="E13" s="11"/>
      <c r="F13" s="12"/>
      <c r="G13" s="13">
        <f>+'[2]11Data'!B33/1000</f>
        <v>13.8</v>
      </c>
      <c r="H13" s="11"/>
      <c r="I13" s="14">
        <f t="shared" si="0"/>
        <v>11.662497464674464</v>
      </c>
      <c r="J13" s="15"/>
      <c r="K13" s="13">
        <f>+'[2]11Data'!B51/1000</f>
        <v>7.155</v>
      </c>
      <c r="L13" s="11"/>
      <c r="M13" s="14">
        <f t="shared" si="1"/>
        <v>13.295055465745026</v>
      </c>
      <c r="N13" s="15"/>
      <c r="O13" s="12"/>
      <c r="P13" s="10">
        <f>+'[2]11Data'!C51/1000000</f>
        <v>764.120719</v>
      </c>
      <c r="Q13" s="11"/>
      <c r="R13" s="14">
        <f t="shared" si="2"/>
        <v>1.9491187369861396</v>
      </c>
      <c r="S13" s="15"/>
      <c r="T13" s="12"/>
      <c r="U13" s="16">
        <f>+'[2]11Data'!C51/'[2]11Data'!C231*100</f>
        <v>0.03346917787913546</v>
      </c>
    </row>
    <row r="14" spans="1:21" ht="12.75">
      <c r="A14" s="9" t="s">
        <v>14</v>
      </c>
      <c r="B14" s="9"/>
      <c r="D14" s="10">
        <f>+'[2]11Data'!B232/1000</f>
        <v>31552.238</v>
      </c>
      <c r="E14" s="11"/>
      <c r="F14" s="12"/>
      <c r="G14" s="13">
        <f>+'[2]11Data'!B34/1000</f>
        <v>96.84</v>
      </c>
      <c r="H14" s="11"/>
      <c r="I14" s="14">
        <f t="shared" si="0"/>
        <v>81.84030829558515</v>
      </c>
      <c r="J14" s="15"/>
      <c r="K14" s="13">
        <f>+'[2]11Data'!B52/1000</f>
        <v>42.891</v>
      </c>
      <c r="L14" s="11"/>
      <c r="M14" s="14">
        <f t="shared" si="1"/>
        <v>79.69786498690004</v>
      </c>
      <c r="N14" s="15"/>
      <c r="O14" s="12"/>
      <c r="P14" s="10">
        <f>+'[2]11Data'!C52/1000000</f>
        <v>37526.299004</v>
      </c>
      <c r="Q14" s="11"/>
      <c r="R14" s="14">
        <f t="shared" si="2"/>
        <v>95.72206419708495</v>
      </c>
      <c r="S14" s="15"/>
      <c r="T14" s="12"/>
      <c r="U14" s="16">
        <f>+'[2]11Data'!C52/'[2]11Data'!C232*100</f>
        <v>0.5220796133888403</v>
      </c>
    </row>
    <row r="15" spans="1:21" ht="12.75">
      <c r="A15" s="9" t="s">
        <v>15</v>
      </c>
      <c r="B15" s="9"/>
      <c r="D15" s="10">
        <f>+'[2]11Data'!B233/1000</f>
        <v>157761.888</v>
      </c>
      <c r="E15" s="11"/>
      <c r="F15" s="12"/>
      <c r="G15" s="13">
        <f>+'[2]11Data'!B35/1000</f>
        <v>118.328</v>
      </c>
      <c r="H15" s="11"/>
      <c r="I15" s="14">
        <f t="shared" si="0"/>
        <v>100</v>
      </c>
      <c r="J15" s="15"/>
      <c r="K15" s="13">
        <f>+'[2]11Data'!B53/1000</f>
        <v>53.817</v>
      </c>
      <c r="L15" s="11"/>
      <c r="M15" s="14">
        <f t="shared" si="1"/>
        <v>100</v>
      </c>
      <c r="N15" s="15"/>
      <c r="O15" s="12"/>
      <c r="P15" s="10">
        <f>+'[2]11Data'!C53/1000000</f>
        <v>39203.395078</v>
      </c>
      <c r="Q15" s="11"/>
      <c r="R15" s="14">
        <f t="shared" si="2"/>
        <v>100</v>
      </c>
      <c r="S15" s="15"/>
      <c r="T15" s="12"/>
      <c r="U15" s="16">
        <f>+'[2]11Data'!C53/'[2]11Data'!C233*100</f>
        <v>0.3350192515999637</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+('[2]11Data'!B246+'[2]11Data'!B247+'[2]11Data'!B248+'[2]11Data'!B249+'[2]11Data'!B250)/1000</f>
        <v>15775.119</v>
      </c>
      <c r="E18" s="11"/>
      <c r="F18" s="12"/>
      <c r="G18" s="13">
        <f>+('[2]11Data'!B84+'[2]11Data'!B85+'[2]11Data'!B86+'[2]11Data'!B87+'[2]11Data'!B88)/1000</f>
        <v>70.652</v>
      </c>
      <c r="H18" s="11"/>
      <c r="I18" s="14">
        <f>+G18/$G$15*100</f>
        <v>59.70860658508552</v>
      </c>
      <c r="J18" s="15"/>
      <c r="K18" s="13">
        <f>+('[2]11Data'!B102+'[2]11Data'!B103+'[2]11Data'!B104+'[2]11Data'!B105+'[2]11Data'!B106)/1000</f>
        <v>27.401</v>
      </c>
      <c r="L18" s="11"/>
      <c r="M18" s="14">
        <f>+K18/$K$15*100</f>
        <v>50.915138339186505</v>
      </c>
      <c r="N18" s="15"/>
      <c r="O18" s="12"/>
      <c r="P18" s="10">
        <f>+('[2]11Data'!C102+'[2]11Data'!C103+'[2]11Data'!C104+'[2]11Data'!C105+'[2]11Data'!C106)/1000000</f>
        <v>33108.030591</v>
      </c>
      <c r="Q18" s="11"/>
      <c r="R18" s="14">
        <f>+P18/$P$15*100</f>
        <v>84.45194740181935</v>
      </c>
      <c r="S18" s="15"/>
      <c r="T18" s="12"/>
      <c r="U18" s="16">
        <f>+SUM('[2]11Data'!C102:C$106)/SUM('[2]11Data'!C246:C$250)*100</f>
        <v>0.6237890229149761</v>
      </c>
    </row>
    <row r="19" spans="1:21" ht="12.75">
      <c r="A19" s="9" t="s">
        <v>18</v>
      </c>
      <c r="B19" s="9"/>
      <c r="D19" s="10">
        <f>+('[2]11Data'!B247+'[2]11Data'!B248+'[2]11Data'!B249+'[2]11Data'!B250)/1000</f>
        <v>7888.54</v>
      </c>
      <c r="E19" s="11"/>
      <c r="F19" s="12"/>
      <c r="G19" s="13">
        <f>+('[2]11Data'!B85+'[2]11Data'!B86+'[2]11Data'!B87+'[2]11Data'!B88)/1000</f>
        <v>50.491</v>
      </c>
      <c r="H19" s="11"/>
      <c r="I19" s="14">
        <f>+G19/$G$15*100</f>
        <v>42.67037387600568</v>
      </c>
      <c r="J19" s="15"/>
      <c r="K19" s="13">
        <f>+('[2]11Data'!B103+'[2]11Data'!B104+'[2]11Data'!B105+'[2]11Data'!B106)/1000</f>
        <v>18.22</v>
      </c>
      <c r="L19" s="11"/>
      <c r="M19" s="14">
        <f>+K19/$K$15*100</f>
        <v>33.85547317762045</v>
      </c>
      <c r="N19" s="15"/>
      <c r="O19" s="12"/>
      <c r="P19" s="10">
        <f>+('[2]11Data'!C103+'[2]11Data'!C104+'[2]11Data'!C105+'[2]11Data'!C106)/1000000</f>
        <v>27485.144758</v>
      </c>
      <c r="Q19" s="11"/>
      <c r="R19" s="14">
        <f>+P19/$P$15*100</f>
        <v>70.10909311123413</v>
      </c>
      <c r="S19" s="15"/>
      <c r="T19" s="12"/>
      <c r="U19" s="16">
        <f>+SUM('[2]11Data'!C103:C$106)/SUM('[2]11Data'!C247:C$250)*100</f>
        <v>0.6950555937210309</v>
      </c>
    </row>
    <row r="20" spans="1:21" ht="12.75">
      <c r="A20" s="9" t="s">
        <v>19</v>
      </c>
      <c r="B20" s="9"/>
      <c r="D20" s="10">
        <f>+('[2]11Data'!B248+'[2]11Data'!B249+'[2]11Data'!B250)/1000</f>
        <v>1577.596</v>
      </c>
      <c r="E20" s="11"/>
      <c r="F20" s="12"/>
      <c r="G20" s="13">
        <f>+('[2]11Data'!B86+'[2]11Data'!B87+'[2]11Data'!B88)/1000</f>
        <v>14.803</v>
      </c>
      <c r="H20" s="11"/>
      <c r="I20" s="14">
        <f>+G20/$G$15*100</f>
        <v>12.510141302143197</v>
      </c>
      <c r="J20" s="15"/>
      <c r="K20" s="13">
        <f>+('[2]11Data'!B104+'[2]11Data'!B105+'[2]11Data'!B106)/1000</f>
        <v>5.972</v>
      </c>
      <c r="L20" s="11"/>
      <c r="M20" s="14">
        <f>+K20/$K$15*100</f>
        <v>11.096865302785366</v>
      </c>
      <c r="N20" s="15"/>
      <c r="O20" s="12"/>
      <c r="P20" s="10">
        <f>+('[2]11Data'!C104+'[2]11Data'!C105+'[2]11Data'!C106)/1000000</f>
        <v>16792.42527</v>
      </c>
      <c r="Q20" s="11"/>
      <c r="R20" s="14">
        <f>+P20/$P$15*100</f>
        <v>42.834109741233874</v>
      </c>
      <c r="S20" s="15"/>
      <c r="T20" s="12"/>
      <c r="U20" s="16">
        <f>+SUM('[2]11Data'!C104:C$106)/SUM('[2]11Data'!C248:C$250)*100</f>
        <v>0.7902498456202712</v>
      </c>
    </row>
    <row r="21" spans="1:21" ht="12.75">
      <c r="A21" s="9" t="s">
        <v>20</v>
      </c>
      <c r="B21" s="9"/>
      <c r="D21" s="10">
        <f>+('[2]11Data'!B249+'[2]11Data'!B250)/1000</f>
        <v>788.9</v>
      </c>
      <c r="E21" s="11"/>
      <c r="F21" s="12"/>
      <c r="G21" s="13">
        <f>+('[2]11Data'!B87+'[2]11Data'!B88)/1000</f>
        <v>7.652</v>
      </c>
      <c r="H21" s="11"/>
      <c r="I21" s="14">
        <f>+G21/$G$15*100</f>
        <v>6.466770333310796</v>
      </c>
      <c r="J21" s="15"/>
      <c r="K21" s="13">
        <f>+('[2]11Data'!B105+'[2]11Data'!B106)/1000</f>
        <v>3.526</v>
      </c>
      <c r="L21" s="11"/>
      <c r="M21" s="14">
        <f>+K21/$K$15*100</f>
        <v>6.551833063901741</v>
      </c>
      <c r="N21" s="15"/>
      <c r="O21" s="12"/>
      <c r="P21" s="10">
        <f>+('[2]11Data'!C105+'[2]11Data'!C106)/1000000</f>
        <v>13044.118701</v>
      </c>
      <c r="Q21" s="11"/>
      <c r="R21" s="14">
        <f>+P21/$P$15*100</f>
        <v>33.27293127303672</v>
      </c>
      <c r="S21" s="15"/>
      <c r="T21" s="12"/>
      <c r="U21" s="16">
        <f>+SUM('[2]11Data'!C105:C$106)/SUM('[2]11Data'!C249:C$250)*100</f>
        <v>0.791817353167517</v>
      </c>
    </row>
    <row r="22" spans="1:21" ht="12.75">
      <c r="A22" s="9" t="s">
        <v>21</v>
      </c>
      <c r="B22" s="9"/>
      <c r="D22" s="10">
        <f>+'[2]11Data'!B250/1000</f>
        <v>157.757</v>
      </c>
      <c r="E22" s="11"/>
      <c r="F22" s="12"/>
      <c r="G22" s="13">
        <f>+'[2]11Data'!B88/1000</f>
        <v>1.557</v>
      </c>
      <c r="H22" s="11"/>
      <c r="I22" s="14">
        <f>+G22/$G$15*100</f>
        <v>1.3158339530795753</v>
      </c>
      <c r="J22" s="15"/>
      <c r="K22" s="13">
        <f>+'[2]11Data'!B106/1000</f>
        <v>0.946</v>
      </c>
      <c r="L22" s="11"/>
      <c r="M22" s="14">
        <f>+K22/$K$15*100</f>
        <v>1.757808870802906</v>
      </c>
      <c r="N22" s="15"/>
      <c r="O22" s="12"/>
      <c r="P22" s="10">
        <f>+'[2]11Data'!C106/1000000</f>
        <v>7556.738921</v>
      </c>
      <c r="Q22" s="11"/>
      <c r="R22" s="14">
        <f>+P22/$P$15*100</f>
        <v>19.27572575274395</v>
      </c>
      <c r="S22" s="15"/>
      <c r="T22" s="12"/>
      <c r="U22" s="16">
        <f>+SUM('[2]11Data'!C106:C$106)/SUM('[2]11Data'!C250:C$250)*100</f>
        <v>0.8168356421548952</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9" t="s">
        <v>23</v>
      </c>
      <c r="B25" s="30"/>
      <c r="C25" s="30"/>
      <c r="D25" s="30"/>
      <c r="E25" s="30"/>
      <c r="F25" s="30"/>
      <c r="G25" s="30"/>
      <c r="H25" s="30"/>
      <c r="I25" s="30"/>
      <c r="J25" s="30"/>
      <c r="K25" s="30"/>
      <c r="L25" s="30"/>
      <c r="M25" s="30"/>
      <c r="N25" s="30"/>
      <c r="O25" s="30"/>
      <c r="P25" s="30"/>
      <c r="Q25" s="30"/>
      <c r="R25" s="30"/>
      <c r="S25" s="30"/>
      <c r="T25" s="22"/>
    </row>
    <row r="26" spans="1:22" ht="38.25" customHeight="1">
      <c r="A26" s="29" t="s">
        <v>24</v>
      </c>
      <c r="B26" s="30"/>
      <c r="C26" s="30"/>
      <c r="D26" s="30"/>
      <c r="E26" s="30"/>
      <c r="F26" s="30"/>
      <c r="G26" s="30"/>
      <c r="H26" s="30"/>
      <c r="I26" s="30"/>
      <c r="J26" s="30"/>
      <c r="K26" s="30"/>
      <c r="L26" s="30"/>
      <c r="M26" s="30"/>
      <c r="N26" s="30"/>
      <c r="O26" s="30"/>
      <c r="P26" s="30"/>
      <c r="Q26" s="30"/>
      <c r="R26" s="30"/>
      <c r="S26" s="30"/>
      <c r="T26" s="30"/>
      <c r="U26" s="30"/>
      <c r="V26" s="30"/>
    </row>
    <row r="27" ht="12.75">
      <c r="A27" s="23" t="s">
        <v>25</v>
      </c>
    </row>
  </sheetData>
  <mergeCells count="15">
    <mergeCell ref="A25:S25"/>
    <mergeCell ref="A6:B8"/>
    <mergeCell ref="P7:Q8"/>
    <mergeCell ref="I7:J8"/>
    <mergeCell ref="R7:S8"/>
    <mergeCell ref="U6:V8"/>
    <mergeCell ref="A3:V3"/>
    <mergeCell ref="A4:V4"/>
    <mergeCell ref="A26:V26"/>
    <mergeCell ref="G7:H8"/>
    <mergeCell ref="P6:S6"/>
    <mergeCell ref="D6:E8"/>
    <mergeCell ref="K7:L8"/>
    <mergeCell ref="M7:N8"/>
    <mergeCell ref="G6:N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2004-04-13T19:03:04Z</dcterms:created>
  <dcterms:modified xsi:type="dcterms:W3CDTF">2004-04-13T19:41:27Z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