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0" yWindow="32767" windowWidth="17800" windowHeight="7410" activeTab="0"/>
  </bookViews>
  <sheets>
    <sheet name="T23-0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<sst xmlns="http://schemas.openxmlformats.org/spreadsheetml/2006/main" count="64" uniqueCount="62">
  <si>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PRELIMINARY RESULTS</t>
  </si>
  <si>
    <t>All Tax Units</t>
  </si>
  <si>
    <t>Number (thousands)</t>
  </si>
  <si>
    <t>Percent of Total</t>
  </si>
  <si>
    <t>Greater than 0</t>
  </si>
  <si>
    <t>Greater than 10% of AGI</t>
  </si>
  <si>
    <t>Greater than 25% of AGI</t>
  </si>
  <si>
    <t>Greater than 50% of AGI</t>
  </si>
  <si>
    <t>Less than 10</t>
  </si>
  <si>
    <t>10-20</t>
  </si>
  <si>
    <t>20-30</t>
  </si>
  <si>
    <t>30-40</t>
  </si>
  <si>
    <t>40-50</t>
  </si>
  <si>
    <t>50-75</t>
  </si>
  <si>
    <t>75-100</t>
  </si>
  <si>
    <t>500-1,000</t>
  </si>
  <si>
    <t>More than 1,000</t>
  </si>
  <si>
    <t>All</t>
  </si>
  <si>
    <t>100-200</t>
  </si>
  <si>
    <t>200-500</t>
  </si>
  <si>
    <t>Average ($)</t>
  </si>
  <si>
    <t>Percent of Income Class</t>
  </si>
  <si>
    <t>Percent of Tax Units with Business Income</t>
  </si>
  <si>
    <t>Tax Units with Business Income</t>
  </si>
  <si>
    <t>Less 
than 0</t>
  </si>
  <si>
    <t>http://www.taxpolicycenter.org</t>
  </si>
  <si>
    <t>(2)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</si>
  <si>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Business Income as Percent of Total AGI of Bracket</t>
  </si>
  <si>
    <r>
      <t>Tax Units with Business Income</t>
    </r>
    <r>
      <rPr>
        <b/>
        <vertAlign val="superscript"/>
        <sz val="10"/>
        <rFont val="Calibri"/>
        <family val="2"/>
      </rPr>
      <t>2</t>
    </r>
  </si>
  <si>
    <t>dummy_SumWgt</t>
  </si>
  <si>
    <t>dummy_PctSum_0</t>
  </si>
  <si>
    <t>businc_flag_Sum</t>
  </si>
  <si>
    <t>businc_flag_PctSum_0</t>
  </si>
  <si>
    <t>negbusinc_Sum</t>
  </si>
  <si>
    <t>posbusinc_Sum</t>
  </si>
  <si>
    <t>AGIclass1_Sum</t>
  </si>
  <si>
    <t>AGIclass2_Sum</t>
  </si>
  <si>
    <t>AGIclass3_Sum</t>
  </si>
  <si>
    <t>totbusinc_Sum</t>
  </si>
  <si>
    <t>AGI2_Sum</t>
  </si>
  <si>
    <t>AGI_Sum</t>
  </si>
  <si>
    <t>Below zero</t>
  </si>
  <si>
    <t>0-10K</t>
  </si>
  <si>
    <t>10K-20K</t>
  </si>
  <si>
    <t>20K-30K</t>
  </si>
  <si>
    <t>30K-40K</t>
  </si>
  <si>
    <t>40K-50K</t>
  </si>
  <si>
    <t>50K-75K</t>
  </si>
  <si>
    <t>75K-100K</t>
  </si>
  <si>
    <t>100K-200K</t>
  </si>
  <si>
    <t>200K-500K</t>
  </si>
  <si>
    <t>500K-1000K</t>
  </si>
  <si>
    <t>&gt;1000K</t>
  </si>
  <si>
    <t>Amount ($ billions)</t>
  </si>
  <si>
    <r>
      <t>Expanded Cash Income (thousands of 2020 dollars)</t>
    </r>
    <r>
      <rPr>
        <b/>
        <vertAlign val="superscript"/>
        <sz val="10"/>
        <rFont val="Calibri"/>
        <family val="2"/>
      </rPr>
      <t>1</t>
    </r>
  </si>
  <si>
    <t xml:space="preserve">(1) Includes both filing and non-filing units. Tax units with negative adjusted gross income are excluded from their respective income class but are included in the totals. For a description of expanded cash income see </t>
  </si>
  <si>
    <t>http://www.taxpolicycenter.org/TaxModel/income.cfm.</t>
  </si>
  <si>
    <t>ECI_CLASS_REAL</t>
  </si>
  <si>
    <t>Distribution of Tax Units with Business Income, by Expanded Cash Income Level, 2022</t>
  </si>
  <si>
    <t>Source: Urban-Brookings Tax Policy Center Microsimulation Model (version 0722-2).</t>
  </si>
  <si>
    <t xml:space="preserve">Note: Calendar year. Tabulations are under current law and include both filing and non-filing units but exclude those that are dependents of other tax units. </t>
  </si>
  <si>
    <t>Table T23-0023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</si>
</sst>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vertAlign val="superscript"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5" fontId="24" fillId="0" borderId="0" xfId="59" applyNumberFormat="1" applyFont="1" applyAlignment="1">
      <alignment horizontal="left"/>
      <protection/>
    </xf>
    <xf numFmtId="0" fontId="25" fillId="0" borderId="0" xfId="59" applyFont="1">
      <alignment/>
      <protection/>
    </xf>
    <xf numFmtId="0" fontId="24" fillId="0" borderId="0" xfId="59" applyFont="1">
      <alignment/>
      <protection/>
    </xf>
    <xf numFmtId="0" fontId="25" fillId="0" borderId="10" xfId="59" applyFont="1" applyBorder="1">
      <alignment/>
      <protection/>
    </xf>
    <xf numFmtId="0" fontId="25" fillId="0" borderId="0" xfId="59" applyFont="1" applyBorder="1">
      <alignment/>
      <protection/>
    </xf>
    <xf numFmtId="0" fontId="24" fillId="0" borderId="0" xfId="59" applyFont="1" applyBorder="1" applyAlignment="1">
      <alignment horizontal="center" vertical="center" wrapText="1"/>
      <protection/>
    </xf>
    <xf numFmtId="49" fontId="24" fillId="0" borderId="11" xfId="59" applyNumberFormat="1" applyFont="1" applyBorder="1" applyAlignment="1">
      <alignment horizontal="right"/>
      <protection/>
    </xf>
    <xf numFmtId="0" fontId="25" fillId="0" borderId="11" xfId="59" applyFont="1" applyBorder="1">
      <alignment/>
      <protection/>
    </xf>
    <xf numFmtId="0" fontId="25" fillId="0" borderId="0" xfId="59" applyFont="1" applyFill="1" applyBorder="1" applyAlignment="1">
      <alignment/>
      <protection/>
    </xf>
    <xf numFmtId="0" fontId="25" fillId="0" borderId="0" xfId="0" applyFont="1" applyBorder="1" applyAlignment="1">
      <alignment wrapText="1"/>
    </xf>
    <xf numFmtId="0" fontId="24" fillId="0" borderId="0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5" fillId="0" borderId="0" xfId="59" applyNumberFormat="1" applyFont="1" applyAlignment="1">
      <alignment horizontal="right" indent="1"/>
      <protection/>
    </xf>
    <xf numFmtId="0" fontId="25" fillId="0" borderId="0" xfId="59" applyFont="1" applyAlignment="1">
      <alignment horizontal="right" indent="1"/>
      <protection/>
    </xf>
    <xf numFmtId="165" fontId="25" fillId="0" borderId="0" xfId="59" applyNumberFormat="1" applyFont="1" applyAlignment="1">
      <alignment horizontal="right" indent="1"/>
      <protection/>
    </xf>
    <xf numFmtId="0" fontId="0" fillId="0" borderId="13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4" fillId="0" borderId="0" xfId="59" applyNumberFormat="1" applyFont="1" applyAlignment="1">
      <alignment horizontal="right" indent="1"/>
      <protection/>
    </xf>
    <xf numFmtId="0" fontId="26" fillId="0" borderId="0" xfId="54" applyFont="1" applyAlignment="1" applyProtection="1">
      <alignment horizontal="right"/>
      <protection/>
    </xf>
    <xf numFmtId="164" fontId="25" fillId="0" borderId="0" xfId="0" applyNumberFormat="1" applyFont="1" applyAlignment="1">
      <alignment/>
    </xf>
    <xf numFmtId="168" fontId="25" fillId="0" borderId="0" xfId="42" applyNumberFormat="1" applyFont="1" applyAlignment="1">
      <alignment/>
    </xf>
    <xf numFmtId="3" fontId="25" fillId="0" borderId="0" xfId="59" applyNumberFormat="1" applyFont="1" applyAlignment="1">
      <alignment horizontal="right" indent="1"/>
      <protection/>
    </xf>
    <xf numFmtId="168" fontId="0" fillId="0" borderId="0" xfId="0" applyNumberFormat="1" applyAlignment="1">
      <alignment/>
    </xf>
    <xf numFmtId="165" fontId="25" fillId="0" borderId="0" xfId="59" applyNumberFormat="1" applyFont="1" applyAlignment="1">
      <alignment horizontal="right" indent="1"/>
      <protection/>
    </xf>
    <xf numFmtId="164" fontId="25" fillId="0" borderId="0" xfId="0" applyNumberFormat="1" applyFont="1" applyAlignment="1">
      <alignment/>
    </xf>
    <xf numFmtId="3" fontId="25" fillId="0" borderId="0" xfId="59" applyNumberFormat="1" applyFont="1" applyAlignment="1">
      <alignment horizontal="right" indent="1"/>
      <protection/>
    </xf>
    <xf numFmtId="3" fontId="25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4" fillId="0" borderId="0" xfId="59" applyFont="1" applyBorder="1">
      <alignment/>
      <protection/>
    </xf>
    <xf numFmtId="3" fontId="24" fillId="0" borderId="0" xfId="0" applyNumberFormat="1" applyFont="1" applyAlignment="1">
      <alignment/>
    </xf>
    <xf numFmtId="0" fontId="24" fillId="0" borderId="0" xfId="59" applyFont="1" applyBorder="1" applyAlignment="1">
      <alignment horizontal="right" indent="1"/>
      <protection/>
    </xf>
    <xf numFmtId="164" fontId="24" fillId="0" borderId="0" xfId="0" applyNumberFormat="1" applyFont="1" applyAlignment="1">
      <alignment/>
    </xf>
    <xf numFmtId="168" fontId="24" fillId="0" borderId="0" xfId="42" applyNumberFormat="1" applyFont="1" applyAlignment="1">
      <alignment/>
    </xf>
    <xf numFmtId="164" fontId="24" fillId="0" borderId="0" xfId="59" applyNumberFormat="1" applyFont="1" applyAlignment="1">
      <alignment horizontal="right" indent="1"/>
      <protection/>
    </xf>
    <xf numFmtId="3" fontId="24" fillId="0" borderId="0" xfId="59" applyNumberFormat="1" applyFont="1" applyBorder="1" applyAlignment="1">
      <alignment horizontal="right" indent="1"/>
      <protection/>
    </xf>
    <xf numFmtId="3" fontId="24" fillId="0" borderId="0" xfId="59" applyNumberFormat="1" applyFont="1" applyAlignment="1">
      <alignment horizontal="right" indent="1"/>
      <protection/>
    </xf>
    <xf numFmtId="0" fontId="5" fillId="0" borderId="0" xfId="0" applyFont="1" applyAlignment="1">
      <alignment/>
    </xf>
    <xf numFmtId="0" fontId="25" fillId="0" borderId="0" xfId="59" applyFont="1" applyAlignment="1">
      <alignment horizontal="left" wrapText="1"/>
      <protection/>
    </xf>
    <xf numFmtId="0" fontId="25" fillId="0" borderId="0" xfId="0" applyFont="1" applyAlignment="1">
      <alignment/>
    </xf>
    <xf numFmtId="165" fontId="24" fillId="0" borderId="0" xfId="59" applyNumberFormat="1" applyFont="1" applyAlignment="1">
      <alignment horizontal="right" indent="1"/>
      <protection/>
    </xf>
    <xf numFmtId="0" fontId="25" fillId="0" borderId="0" xfId="59" applyFont="1" applyAlignment="1">
      <alignment horizontal="left" wrapText="1"/>
      <protection/>
    </xf>
    <xf numFmtId="0" fontId="24" fillId="0" borderId="12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3" xfId="5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59" applyFont="1" applyBorder="1" applyAlignment="1">
      <alignment horizontal="center" vertical="center" wrapText="1"/>
      <protection/>
    </xf>
    <xf numFmtId="0" fontId="27" fillId="0" borderId="0" xfId="59" applyFont="1" applyAlignment="1">
      <alignment horizontal="center" wrapText="1"/>
      <protection/>
    </xf>
    <xf numFmtId="0" fontId="28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0" xfId="59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0" xfId="59" applyFont="1" applyAlignment="1">
      <alignment horizontal="center" vertical="center" wrapText="1"/>
      <protection/>
    </xf>
    <xf numFmtId="0" fontId="26" fillId="0" borderId="0" xfId="54" applyFont="1" applyAlignment="1" applyProtection="1">
      <alignment horizontal="left" wrapText="1"/>
      <protection/>
    </xf>
    <xf numFmtId="0" fontId="25" fillId="0" borderId="0" xfId="59" applyFont="1" applyFill="1" applyBorder="1" applyAlignment="1">
      <alignment horizontal="left" vertical="center"/>
      <protection/>
    </xf>
    <xf numFmtId="0" fontId="25" fillId="0" borderId="0" xfId="59" applyFont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cc and Freeze Options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hyperlink" Target="http://www.taxpolicycenter.org/TaxModel/income.cfm.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33"/>
  <sheetViews>
    <sheetView showGridLines="0" tabSelected="1" zoomScale="90" zoomScaleNormal="90" zoomScalePageLayoutView="0" workbookViewId="0" topLeftCell="A7">
      <selection activeCell="AC23" sqref="AC23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0.00390625" style="0" customWidth="1"/>
    <col min="4" max="4" width="0.71875" style="0" customWidth="1"/>
    <col min="5" max="5" width="8.7109375" style="0" customWidth="1"/>
    <col min="6" max="6" width="0.71875" style="0" customWidth="1"/>
    <col min="7" max="7" width="10.0039062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9.140625" style="0" customWidth="1"/>
    <col min="14" max="14" width="0.71875" style="0" customWidth="1"/>
    <col min="16" max="16" width="0.71875" style="0" customWidth="1"/>
    <col min="18" max="18" width="0.71875" style="0" customWidth="1"/>
    <col min="20" max="20" width="0.71875" style="0" customWidth="1"/>
    <col min="22" max="22" width="0.71875" style="0" customWidth="1"/>
    <col min="23" max="23" width="8.8515625" style="0" customWidth="1"/>
    <col min="24" max="24" width="0.71875" style="0" customWidth="1"/>
    <col min="25" max="25" width="10.7109375" style="0" customWidth="1"/>
    <col min="26" max="26" width="0.71875" style="0" customWidth="1"/>
    <col min="27" max="27" width="10.421875" style="0" customWidth="1"/>
  </cols>
  <sheetData>
    <row r="1" spans="1:27" ht="12.75">
      <c r="A1" s="1">
        <v>44986</v>
      </c>
      <c r="B1" s="3" t="s">
        <v>0</v>
      </c>
      <c r="C1" s="2"/>
      <c r="D1" s="2"/>
      <c r="E1" s="2"/>
      <c r="F1" s="2"/>
      <c r="G1" s="3"/>
      <c r="H1" s="2"/>
      <c r="I1" s="3"/>
      <c r="J1" s="2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21" t="s">
        <v>25</v>
      </c>
    </row>
    <row r="2" spans="1:27" ht="12.75">
      <c r="A2" s="2"/>
      <c r="B2" s="2"/>
      <c r="C2" s="2"/>
      <c r="D2" s="2"/>
      <c r="E2" s="2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53" t="s">
        <v>61</v>
      </c>
      <c r="B3" s="53"/>
      <c r="C3" s="53"/>
      <c r="D3" s="53"/>
      <c r="E3" s="53"/>
      <c r="F3" s="53"/>
      <c r="G3" s="53"/>
      <c r="H3" s="53"/>
      <c r="I3" s="54"/>
      <c r="J3" s="54"/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ht="15.75" customHeight="1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6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ht="13.5" customHeight="1" thickTop="1">
      <c r="A6" s="44" t="s">
        <v>54</v>
      </c>
      <c r="B6" s="5"/>
      <c r="C6" s="44" t="s">
        <v>1</v>
      </c>
      <c r="D6" s="57"/>
      <c r="E6" s="57"/>
      <c r="F6" s="5"/>
      <c r="G6" s="44" t="s">
        <v>28</v>
      </c>
      <c r="H6" s="57"/>
      <c r="I6" s="57"/>
      <c r="J6" s="57"/>
      <c r="K6" s="58"/>
      <c r="L6" s="5"/>
      <c r="M6" s="44" t="s">
        <v>22</v>
      </c>
      <c r="N6" s="45"/>
      <c r="O6" s="45"/>
      <c r="P6" s="45"/>
      <c r="Q6" s="45"/>
      <c r="R6" s="45"/>
      <c r="S6" s="45"/>
      <c r="T6" s="45"/>
      <c r="U6" s="45"/>
      <c r="V6" s="5"/>
      <c r="W6" s="44" t="s">
        <v>23</v>
      </c>
      <c r="X6" s="58"/>
      <c r="Y6" s="58"/>
      <c r="Z6" s="12"/>
      <c r="AA6" s="44" t="s">
        <v>27</v>
      </c>
    </row>
    <row r="7" spans="1:27" ht="12.75">
      <c r="A7" s="56"/>
      <c r="B7" s="6"/>
      <c r="C7" s="48"/>
      <c r="D7" s="48"/>
      <c r="E7" s="48"/>
      <c r="F7" s="6"/>
      <c r="G7" s="48"/>
      <c r="H7" s="48"/>
      <c r="I7" s="48"/>
      <c r="J7" s="48"/>
      <c r="K7" s="50"/>
      <c r="L7" s="6"/>
      <c r="M7" s="46"/>
      <c r="N7" s="46"/>
      <c r="O7" s="46"/>
      <c r="P7" s="46"/>
      <c r="Q7" s="46"/>
      <c r="R7" s="46"/>
      <c r="S7" s="46"/>
      <c r="T7" s="46"/>
      <c r="U7" s="46"/>
      <c r="V7" s="6"/>
      <c r="W7" s="50"/>
      <c r="X7" s="50"/>
      <c r="Y7" s="50"/>
      <c r="Z7" s="13"/>
      <c r="AA7" s="47"/>
    </row>
    <row r="8" spans="1:27" ht="12.75" customHeight="1">
      <c r="A8" s="56"/>
      <c r="B8" s="6"/>
      <c r="C8" s="49" t="s">
        <v>2</v>
      </c>
      <c r="D8" s="18"/>
      <c r="E8" s="49" t="s">
        <v>3</v>
      </c>
      <c r="F8" s="6"/>
      <c r="G8" s="49" t="s">
        <v>2</v>
      </c>
      <c r="H8" s="18"/>
      <c r="I8" s="49" t="s">
        <v>3</v>
      </c>
      <c r="J8" s="18"/>
      <c r="K8" s="49" t="s">
        <v>21</v>
      </c>
      <c r="L8" s="6"/>
      <c r="M8" s="49" t="s">
        <v>24</v>
      </c>
      <c r="N8" s="17"/>
      <c r="O8" s="49" t="s">
        <v>4</v>
      </c>
      <c r="P8" s="18"/>
      <c r="Q8" s="49" t="s">
        <v>5</v>
      </c>
      <c r="R8" s="18"/>
      <c r="S8" s="49" t="s">
        <v>6</v>
      </c>
      <c r="T8" s="18"/>
      <c r="U8" s="49" t="s">
        <v>7</v>
      </c>
      <c r="V8" s="6"/>
      <c r="W8" s="51" t="s">
        <v>53</v>
      </c>
      <c r="X8" s="17"/>
      <c r="Y8" s="49" t="s">
        <v>20</v>
      </c>
      <c r="Z8" s="11"/>
      <c r="AA8" s="47"/>
    </row>
    <row r="9" spans="1:27" ht="24.75" customHeight="1">
      <c r="A9" s="52"/>
      <c r="B9" s="6"/>
      <c r="C9" s="52"/>
      <c r="D9" s="19"/>
      <c r="E9" s="52"/>
      <c r="F9" s="6"/>
      <c r="G9" s="52"/>
      <c r="H9" s="19"/>
      <c r="I9" s="52"/>
      <c r="J9" s="19"/>
      <c r="K9" s="52"/>
      <c r="L9" s="6"/>
      <c r="M9" s="50"/>
      <c r="N9" s="13"/>
      <c r="O9" s="52"/>
      <c r="P9" s="19"/>
      <c r="Q9" s="52"/>
      <c r="R9" s="19"/>
      <c r="S9" s="52"/>
      <c r="T9" s="19"/>
      <c r="U9" s="52"/>
      <c r="V9" s="6"/>
      <c r="W9" s="50"/>
      <c r="X9" s="13"/>
      <c r="Y9" s="50"/>
      <c r="Z9" s="11"/>
      <c r="AA9" s="48"/>
    </row>
    <row r="10" spans="1:2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20" t="s">
        <v>8</v>
      </c>
      <c r="B11" s="2"/>
      <c r="C11" s="29">
        <f>ROUND(ROUND(Sheet1!B3/1000,0),-1)</f>
        <v>8740</v>
      </c>
      <c r="D11" s="15"/>
      <c r="E11" s="27">
        <f>ROUND(100*Sheet1!B3/Sheet1!B$14,2)</f>
        <v>4.84</v>
      </c>
      <c r="F11" s="15"/>
      <c r="G11" s="23">
        <f>ROUND(ROUND(Sheet1!D3/1000,0),-1)</f>
        <v>1110</v>
      </c>
      <c r="H11" s="15"/>
      <c r="I11" s="22">
        <f>ROUND(100*Sheet1!D3/Sheet1!D$14,2)</f>
        <v>2.92</v>
      </c>
      <c r="J11" s="15"/>
      <c r="K11" s="14">
        <f>ROUND((Sheet1!D3/Sheet1!B3)*100,2)</f>
        <v>12.73</v>
      </c>
      <c r="L11" s="15"/>
      <c r="M11" s="27">
        <f>ROUND(Sheet1!F3/Sheet1!B3*100,2)</f>
        <v>1.17</v>
      </c>
      <c r="N11" s="15"/>
      <c r="O11" s="27">
        <f>ROUND(((Sheet1!G3/Sheet1!B3)*100),2)</f>
        <v>11.56</v>
      </c>
      <c r="P11" s="15"/>
      <c r="Q11" s="14">
        <f>ROUND(Sheet1!H3/Sheet1!B3*100,2)</f>
        <v>11.11</v>
      </c>
      <c r="R11" s="15"/>
      <c r="S11" s="14">
        <f>ROUND(Sheet1!I3/Sheet1!B3*100,2)</f>
        <v>10.76</v>
      </c>
      <c r="T11" s="15"/>
      <c r="U11" s="14">
        <f>ROUND(Sheet1!J3/Sheet1!B3*100,2)</f>
        <v>10.19</v>
      </c>
      <c r="V11" s="15"/>
      <c r="W11" s="27">
        <f>ROUND(Sheet1!K3/1000000000,2)</f>
        <v>2.63</v>
      </c>
      <c r="X11" s="24"/>
      <c r="Y11" s="24">
        <f>ROUND(ROUND(Sheet1!K3/Sheet1!D3,0),-1)</f>
        <v>2370</v>
      </c>
      <c r="Z11" s="15"/>
      <c r="AA11" s="16">
        <f>ROUND(Sheet1!K3/Sheet1!L3*100,2)</f>
        <v>9.67</v>
      </c>
    </row>
    <row r="12" spans="1:27" ht="12.75">
      <c r="A12" s="20" t="s">
        <v>9</v>
      </c>
      <c r="B12" s="2"/>
      <c r="C12" s="29">
        <f>ROUND(ROUND(Sheet1!B4/1000,0),-1)</f>
        <v>20170</v>
      </c>
      <c r="D12" s="15"/>
      <c r="E12" s="27">
        <f>ROUND(100*Sheet1!B4/Sheet1!B$14,2)</f>
        <v>11.17</v>
      </c>
      <c r="F12" s="15"/>
      <c r="G12" s="23">
        <f>ROUND(ROUND(Sheet1!D4/1000,0),-1)</f>
        <v>2390</v>
      </c>
      <c r="H12" s="16"/>
      <c r="I12" s="27">
        <f>ROUND(100*Sheet1!D4/Sheet1!D$14,2)</f>
        <v>6.28</v>
      </c>
      <c r="J12" s="16"/>
      <c r="K12" s="14">
        <f>ROUND((Sheet1!D4/Sheet1!B4)*100,2)</f>
        <v>11.87</v>
      </c>
      <c r="L12" s="15"/>
      <c r="M12" s="27">
        <f>ROUND(Sheet1!F4/Sheet1!B4*100,2)</f>
        <v>1</v>
      </c>
      <c r="N12" s="15"/>
      <c r="O12" s="27">
        <f>ROUND(((Sheet1!G4/Sheet1!B4)*100),2)</f>
        <v>10.87</v>
      </c>
      <c r="P12" s="15"/>
      <c r="Q12" s="14">
        <f>ROUND(Sheet1!H4/Sheet1!B4*100,2)</f>
        <v>10.23</v>
      </c>
      <c r="R12" s="15"/>
      <c r="S12" s="14">
        <f>ROUND(Sheet1!I4/Sheet1!B4*100,2)</f>
        <v>9.64</v>
      </c>
      <c r="T12" s="15"/>
      <c r="U12" s="14">
        <f>ROUND(Sheet1!J4/Sheet1!B4*100,2)</f>
        <v>9.01</v>
      </c>
      <c r="V12" s="15"/>
      <c r="W12" s="27">
        <f>ROUND(Sheet1!K4/1000000000,2)</f>
        <v>19.07</v>
      </c>
      <c r="X12" s="24"/>
      <c r="Y12" s="28">
        <f>ROUND(ROUND(Sheet1!K4/Sheet1!D4,0),-1)</f>
        <v>7970</v>
      </c>
      <c r="Z12" s="15"/>
      <c r="AA12" s="26">
        <f>ROUND(Sheet1!K4/Sheet1!L4*100,2)</f>
        <v>15.53</v>
      </c>
    </row>
    <row r="13" spans="1:27" ht="12.75">
      <c r="A13" s="20" t="s">
        <v>10</v>
      </c>
      <c r="B13" s="2"/>
      <c r="C13" s="29">
        <f>ROUND(ROUND(Sheet1!B5/1000,0),-1)</f>
        <v>18590</v>
      </c>
      <c r="D13" s="15"/>
      <c r="E13" s="27">
        <f>ROUND(100*Sheet1!B5/Sheet1!B$14,2)</f>
        <v>10.3</v>
      </c>
      <c r="F13" s="15"/>
      <c r="G13" s="23">
        <f>ROUND(ROUND(Sheet1!D5/1000,0),-1)</f>
        <v>2630</v>
      </c>
      <c r="H13" s="16"/>
      <c r="I13" s="27">
        <f>ROUND(100*Sheet1!D5/Sheet1!D$14,2)</f>
        <v>6.91</v>
      </c>
      <c r="J13" s="16"/>
      <c r="K13" s="14">
        <f>ROUND((Sheet1!D5/Sheet1!B5)*100,2)</f>
        <v>14.17</v>
      </c>
      <c r="L13" s="15"/>
      <c r="M13" s="27">
        <f>ROUND(Sheet1!F5/Sheet1!B5*100,2)</f>
        <v>2.2</v>
      </c>
      <c r="N13" s="15"/>
      <c r="O13" s="27">
        <f>ROUND(((Sheet1!G5/Sheet1!B5)*100),2)</f>
        <v>11.97</v>
      </c>
      <c r="P13" s="15"/>
      <c r="Q13" s="14">
        <f>ROUND(Sheet1!H5/Sheet1!B5*100,2)</f>
        <v>11.1</v>
      </c>
      <c r="R13" s="15"/>
      <c r="S13" s="14">
        <f>ROUND(Sheet1!I5/Sheet1!B5*100,2)</f>
        <v>10.27</v>
      </c>
      <c r="T13" s="15"/>
      <c r="U13" s="14">
        <f>ROUND(Sheet1!J5/Sheet1!B5*100,2)</f>
        <v>9.31</v>
      </c>
      <c r="V13" s="15"/>
      <c r="W13" s="27">
        <f>ROUND(Sheet1!K5/1000000000,2)</f>
        <v>24.71</v>
      </c>
      <c r="X13" s="24"/>
      <c r="Y13" s="28">
        <f>ROUND(ROUND(Sheet1!K5/Sheet1!D5,0),-1)</f>
        <v>9380</v>
      </c>
      <c r="Z13" s="15"/>
      <c r="AA13" s="26">
        <f>ROUND(Sheet1!K5/Sheet1!L5*100,2)</f>
        <v>11.16</v>
      </c>
    </row>
    <row r="14" spans="1:27" ht="12.75">
      <c r="A14" s="20" t="s">
        <v>11</v>
      </c>
      <c r="B14" s="2"/>
      <c r="C14" s="29">
        <f>ROUND(ROUND(Sheet1!B6/1000,0),-1)</f>
        <v>15890</v>
      </c>
      <c r="D14" s="15"/>
      <c r="E14" s="27">
        <f>ROUND(100*Sheet1!B6/Sheet1!B$14,2)</f>
        <v>8.8</v>
      </c>
      <c r="F14" s="15"/>
      <c r="G14" s="23">
        <f>ROUND(ROUND(Sheet1!D6/1000,0),-1)</f>
        <v>2390</v>
      </c>
      <c r="H14" s="16"/>
      <c r="I14" s="27">
        <f>ROUND(100*Sheet1!D6/Sheet1!D$14,2)</f>
        <v>6.26</v>
      </c>
      <c r="J14" s="16"/>
      <c r="K14" s="14">
        <f>ROUND((Sheet1!D6/Sheet1!B6)*100,2)</f>
        <v>15.01</v>
      </c>
      <c r="L14" s="15"/>
      <c r="M14" s="27">
        <f>ROUND(Sheet1!F6/Sheet1!B6*100,2)</f>
        <v>3.12</v>
      </c>
      <c r="N14" s="15"/>
      <c r="O14" s="27">
        <f>ROUND(((Sheet1!G6/Sheet1!B6)*100),2)</f>
        <v>11.89</v>
      </c>
      <c r="P14" s="15"/>
      <c r="Q14" s="14">
        <f>ROUND(Sheet1!H6/Sheet1!B6*100,2)</f>
        <v>10.31</v>
      </c>
      <c r="R14" s="15"/>
      <c r="S14" s="14">
        <f>ROUND(Sheet1!I6/Sheet1!B6*100,2)</f>
        <v>9.04</v>
      </c>
      <c r="T14" s="15"/>
      <c r="U14" s="14">
        <f>ROUND(Sheet1!J6/Sheet1!B6*100,2)</f>
        <v>7.71</v>
      </c>
      <c r="V14" s="15"/>
      <c r="W14" s="27">
        <f>ROUND(Sheet1!K6/1000000000,2)</f>
        <v>21.07</v>
      </c>
      <c r="X14" s="24"/>
      <c r="Y14" s="28">
        <f>ROUND(ROUND(Sheet1!K6/Sheet1!D6,0),-1)</f>
        <v>8840</v>
      </c>
      <c r="Z14" s="15"/>
      <c r="AA14" s="26">
        <f>ROUND(Sheet1!K6/Sheet1!L6*100,2)</f>
        <v>6.79</v>
      </c>
    </row>
    <row r="15" spans="1:27" ht="12.75">
      <c r="A15" s="20" t="s">
        <v>12</v>
      </c>
      <c r="B15" s="2"/>
      <c r="C15" s="29">
        <f>ROUND(ROUND(Sheet1!B7/1000,0),-1)</f>
        <v>13960</v>
      </c>
      <c r="D15" s="15"/>
      <c r="E15" s="27">
        <f>ROUND(100*Sheet1!B7/Sheet1!B$14,2)</f>
        <v>7.73</v>
      </c>
      <c r="F15" s="15"/>
      <c r="G15" s="23">
        <f>ROUND(ROUND(Sheet1!D7/1000,0),-1)</f>
        <v>1930</v>
      </c>
      <c r="H15" s="16"/>
      <c r="I15" s="27">
        <f>ROUND(100*Sheet1!D7/Sheet1!D$14,2)</f>
        <v>5.06</v>
      </c>
      <c r="J15" s="16"/>
      <c r="K15" s="14">
        <f>ROUND((Sheet1!D7/Sheet1!B7)*100,2)</f>
        <v>13.82</v>
      </c>
      <c r="L15" s="15"/>
      <c r="M15" s="27">
        <f>ROUND(Sheet1!F7/Sheet1!B7*100,2)</f>
        <v>3.61</v>
      </c>
      <c r="N15" s="15"/>
      <c r="O15" s="27">
        <f>ROUND(((Sheet1!G7/Sheet1!B7)*100),2)</f>
        <v>10.21</v>
      </c>
      <c r="P15" s="15"/>
      <c r="Q15" s="14">
        <f>ROUND(Sheet1!H7/Sheet1!B7*100,2)</f>
        <v>8.4</v>
      </c>
      <c r="R15" s="15"/>
      <c r="S15" s="14">
        <f>ROUND(Sheet1!I7/Sheet1!B7*100,2)</f>
        <v>7.14</v>
      </c>
      <c r="T15" s="15"/>
      <c r="U15" s="14">
        <f>ROUND(Sheet1!J7/Sheet1!B7*100,2)</f>
        <v>5.87</v>
      </c>
      <c r="V15" s="15"/>
      <c r="W15" s="27">
        <f>ROUND(Sheet1!K7/1000000000,2)</f>
        <v>18.88</v>
      </c>
      <c r="X15" s="24"/>
      <c r="Y15" s="28">
        <f>ROUND(ROUND(Sheet1!K7/Sheet1!D7,0),-1)</f>
        <v>9790</v>
      </c>
      <c r="Z15" s="15"/>
      <c r="AA15" s="26">
        <f>ROUND(Sheet1!K7/Sheet1!L7*100,2)</f>
        <v>4.91</v>
      </c>
    </row>
    <row r="16" spans="1:27" ht="12.75">
      <c r="A16" s="20" t="s">
        <v>13</v>
      </c>
      <c r="B16" s="2"/>
      <c r="C16" s="29">
        <f>ROUND(ROUND(Sheet1!B8/1000,0),-1)</f>
        <v>25660</v>
      </c>
      <c r="D16" s="15"/>
      <c r="E16" s="27">
        <f>ROUND(100*Sheet1!B8/Sheet1!B$14,2)</f>
        <v>14.21</v>
      </c>
      <c r="F16" s="15"/>
      <c r="G16" s="23">
        <f>ROUND(ROUND(Sheet1!D8/1000,0),-1)</f>
        <v>3910</v>
      </c>
      <c r="H16" s="16"/>
      <c r="I16" s="27">
        <f>ROUND(100*Sheet1!D8/Sheet1!D$14,2)</f>
        <v>10.25</v>
      </c>
      <c r="J16" s="16"/>
      <c r="K16" s="14">
        <f>ROUND((Sheet1!D8/Sheet1!B8)*100,2)</f>
        <v>15.23</v>
      </c>
      <c r="L16" s="15"/>
      <c r="M16" s="27">
        <f>ROUND(Sheet1!F8/Sheet1!B8*100,2)</f>
        <v>5.1</v>
      </c>
      <c r="N16" s="15"/>
      <c r="O16" s="27">
        <f>ROUND(((Sheet1!G8/Sheet1!B8)*100),2)</f>
        <v>10.14</v>
      </c>
      <c r="P16" s="15"/>
      <c r="Q16" s="14">
        <f>ROUND(Sheet1!H8/Sheet1!B8*100,2)</f>
        <v>7.32</v>
      </c>
      <c r="R16" s="15"/>
      <c r="S16" s="14">
        <f>ROUND(Sheet1!I8/Sheet1!B8*100,2)</f>
        <v>5.48</v>
      </c>
      <c r="T16" s="15"/>
      <c r="U16" s="14">
        <f>ROUND(Sheet1!J8/Sheet1!B8*100,2)</f>
        <v>3.86</v>
      </c>
      <c r="V16" s="15"/>
      <c r="W16" s="27">
        <f>ROUND(Sheet1!K8/1000000000,2)</f>
        <v>29.3</v>
      </c>
      <c r="X16" s="24"/>
      <c r="Y16" s="28">
        <f>ROUND(ROUND(Sheet1!K8/Sheet1!D8,0),-1)</f>
        <v>7500</v>
      </c>
      <c r="Z16" s="15"/>
      <c r="AA16" s="26">
        <f>ROUND(Sheet1!K8/Sheet1!L8*100,2)</f>
        <v>2.78</v>
      </c>
    </row>
    <row r="17" spans="1:27" ht="12.75">
      <c r="A17" s="20" t="s">
        <v>14</v>
      </c>
      <c r="B17" s="2"/>
      <c r="C17" s="29">
        <f>ROUND(ROUND(Sheet1!B9/1000,0),-1)</f>
        <v>18690</v>
      </c>
      <c r="D17" s="15"/>
      <c r="E17" s="27">
        <f>ROUND(100*Sheet1!B9/Sheet1!B$14,2)</f>
        <v>10.35</v>
      </c>
      <c r="F17" s="15"/>
      <c r="G17" s="23">
        <f>ROUND(ROUND(Sheet1!D9/1000,0),-1)</f>
        <v>3540</v>
      </c>
      <c r="H17" s="16"/>
      <c r="I17" s="27">
        <f>ROUND(100*Sheet1!D9/Sheet1!D$14,2)</f>
        <v>9.27</v>
      </c>
      <c r="J17" s="16"/>
      <c r="K17" s="14">
        <f>ROUND((Sheet1!D9/Sheet1!B9)*100,2)</f>
        <v>18.92</v>
      </c>
      <c r="L17" s="15"/>
      <c r="M17" s="27">
        <f>ROUND(Sheet1!F9/Sheet1!B9*100,2)</f>
        <v>7.25</v>
      </c>
      <c r="N17" s="15"/>
      <c r="O17" s="27">
        <f>ROUND(((Sheet1!G9/Sheet1!B9)*100),2)</f>
        <v>11.67</v>
      </c>
      <c r="P17" s="15"/>
      <c r="Q17" s="14">
        <f>ROUND(Sheet1!H9/Sheet1!B9*100,2)</f>
        <v>7.78</v>
      </c>
      <c r="R17" s="15"/>
      <c r="S17" s="14">
        <f>ROUND(Sheet1!I9/Sheet1!B9*100,2)</f>
        <v>5.57</v>
      </c>
      <c r="T17" s="15"/>
      <c r="U17" s="14">
        <f>ROUND(Sheet1!J9/Sheet1!B9*100,2)</f>
        <v>3.39</v>
      </c>
      <c r="V17" s="15"/>
      <c r="W17" s="27">
        <f>ROUND(Sheet1!K9/1000000000,2)</f>
        <v>30.15</v>
      </c>
      <c r="X17" s="24"/>
      <c r="Y17" s="28">
        <f>ROUND(ROUND(Sheet1!K9/Sheet1!D9,0),-1)</f>
        <v>8530</v>
      </c>
      <c r="Z17" s="15"/>
      <c r="AA17" s="26">
        <f>ROUND(Sheet1!K9/Sheet1!L9*100,2)</f>
        <v>2.65</v>
      </c>
    </row>
    <row r="18" spans="1:27" ht="12.75">
      <c r="A18" s="20" t="s">
        <v>18</v>
      </c>
      <c r="B18" s="2"/>
      <c r="C18" s="29">
        <f>ROUND(ROUND(Sheet1!B10/1000,0),-1)</f>
        <v>34630</v>
      </c>
      <c r="D18" s="15"/>
      <c r="E18" s="27">
        <f>ROUND(100*Sheet1!B10/Sheet1!B$14,2)</f>
        <v>19.18</v>
      </c>
      <c r="F18" s="15"/>
      <c r="G18" s="23">
        <f>ROUND(ROUND(Sheet1!D10/1000,0),-1)</f>
        <v>9130</v>
      </c>
      <c r="H18" s="16"/>
      <c r="I18" s="27">
        <f>ROUND(100*Sheet1!D10/Sheet1!D$14,2)</f>
        <v>23.94</v>
      </c>
      <c r="J18" s="16"/>
      <c r="K18" s="14">
        <f>ROUND((Sheet1!D10/Sheet1!B10)*100,2)</f>
        <v>26.36</v>
      </c>
      <c r="L18" s="15"/>
      <c r="M18" s="27">
        <f>ROUND(Sheet1!F10/Sheet1!B10*100,2)</f>
        <v>10.68</v>
      </c>
      <c r="N18" s="15"/>
      <c r="O18" s="27">
        <f>ROUND(((Sheet1!G10/Sheet1!B10)*100),2)</f>
        <v>15.67</v>
      </c>
      <c r="P18" s="15"/>
      <c r="Q18" s="14">
        <f>ROUND(Sheet1!H10/Sheet1!B10*100,2)</f>
        <v>7.87</v>
      </c>
      <c r="R18" s="15"/>
      <c r="S18" s="14">
        <f>ROUND(Sheet1!I10/Sheet1!B10*100,2)</f>
        <v>4.97</v>
      </c>
      <c r="T18" s="15"/>
      <c r="U18" s="14">
        <f>ROUND(Sheet1!J10/Sheet1!B10*100,2)</f>
        <v>2.8</v>
      </c>
      <c r="V18" s="15"/>
      <c r="W18" s="27">
        <f>ROUND(Sheet1!K10/1000000000,2)</f>
        <v>87</v>
      </c>
      <c r="X18" s="24"/>
      <c r="Y18" s="28">
        <f>ROUND(ROUND(Sheet1!K10/Sheet1!D10,0),-1)</f>
        <v>9530</v>
      </c>
      <c r="Z18" s="15"/>
      <c r="AA18" s="26">
        <f>ROUND(Sheet1!K10/Sheet1!L10*100,2)</f>
        <v>2.49</v>
      </c>
    </row>
    <row r="19" spans="1:27" ht="12.75">
      <c r="A19" s="20" t="s">
        <v>19</v>
      </c>
      <c r="B19" s="2"/>
      <c r="C19" s="29">
        <f>ROUND(ROUND(Sheet1!B11/1000,0),-1)</f>
        <v>18900</v>
      </c>
      <c r="D19" s="15"/>
      <c r="E19" s="27">
        <f>ROUND(100*Sheet1!B11/Sheet1!B$14,2)</f>
        <v>10.47</v>
      </c>
      <c r="F19" s="15"/>
      <c r="G19" s="23">
        <f>ROUND(ROUND(Sheet1!D11/1000,0),-1)</f>
        <v>7290</v>
      </c>
      <c r="H19" s="16"/>
      <c r="I19" s="27">
        <f>ROUND(100*Sheet1!D11/Sheet1!D$14,2)</f>
        <v>19.11</v>
      </c>
      <c r="J19" s="16"/>
      <c r="K19" s="14">
        <f>ROUND((Sheet1!D11/Sheet1!B11)*100,2)</f>
        <v>38.55</v>
      </c>
      <c r="L19" s="15"/>
      <c r="M19" s="27">
        <f>ROUND(Sheet1!F11/Sheet1!B11*100,2)</f>
        <v>14.79</v>
      </c>
      <c r="N19" s="15"/>
      <c r="O19" s="27">
        <f>ROUND(((Sheet1!G11/Sheet1!B11)*100),2)</f>
        <v>23.77</v>
      </c>
      <c r="P19" s="15"/>
      <c r="Q19" s="14">
        <f>ROUND(Sheet1!H11/Sheet1!B11*100,2)</f>
        <v>12.65</v>
      </c>
      <c r="R19" s="15"/>
      <c r="S19" s="14">
        <f>ROUND(Sheet1!I11/Sheet1!B11*100,2)</f>
        <v>8.6</v>
      </c>
      <c r="T19" s="15"/>
      <c r="U19" s="14">
        <f>ROUND(Sheet1!J11/Sheet1!B11*100,2)</f>
        <v>4.84</v>
      </c>
      <c r="V19" s="15"/>
      <c r="W19" s="27">
        <f>ROUND(Sheet1!K11/1000000000,2)</f>
        <v>206.07</v>
      </c>
      <c r="X19" s="24"/>
      <c r="Y19" s="28">
        <f>ROUND(ROUND(Sheet1!K11/Sheet1!D11,0),-1)</f>
        <v>28280</v>
      </c>
      <c r="Z19" s="15"/>
      <c r="AA19" s="26">
        <f>ROUND(Sheet1!K11/Sheet1!L11*100,2)</f>
        <v>5.28</v>
      </c>
    </row>
    <row r="20" spans="1:27" ht="12.75">
      <c r="A20" s="20" t="s">
        <v>15</v>
      </c>
      <c r="B20" s="2"/>
      <c r="C20" s="29">
        <f>ROUND(ROUND(Sheet1!B12/1000,0),-1)</f>
        <v>2680</v>
      </c>
      <c r="D20" s="15"/>
      <c r="E20" s="27">
        <f>ROUND(100*Sheet1!B12/Sheet1!B$14,2)</f>
        <v>1.48</v>
      </c>
      <c r="F20" s="15"/>
      <c r="G20" s="23">
        <f>ROUND(ROUND(Sheet1!D12/1000,0),-1)</f>
        <v>1670</v>
      </c>
      <c r="H20" s="16"/>
      <c r="I20" s="27">
        <f>ROUND(100*Sheet1!D12/Sheet1!D$14,2)</f>
        <v>4.37</v>
      </c>
      <c r="J20" s="16"/>
      <c r="K20" s="14">
        <f>ROUND((Sheet1!D12/Sheet1!B12)*100,2)</f>
        <v>62.19</v>
      </c>
      <c r="L20" s="15"/>
      <c r="M20" s="27">
        <f>ROUND(Sheet1!F12/Sheet1!B12*100,2)</f>
        <v>18.41</v>
      </c>
      <c r="N20" s="15"/>
      <c r="O20" s="27">
        <f>ROUND(((Sheet1!G12/Sheet1!B12)*100),2)</f>
        <v>43.79</v>
      </c>
      <c r="P20" s="15"/>
      <c r="Q20" s="14">
        <f>ROUND(Sheet1!H12/Sheet1!B12*100,2)</f>
        <v>28.87</v>
      </c>
      <c r="R20" s="15"/>
      <c r="S20" s="14">
        <f>ROUND(Sheet1!I12/Sheet1!B12*100,2)</f>
        <v>22.98</v>
      </c>
      <c r="T20" s="15"/>
      <c r="U20" s="14">
        <f>ROUND(Sheet1!J12/Sheet1!B12*100,2)</f>
        <v>16.59</v>
      </c>
      <c r="V20" s="15"/>
      <c r="W20" s="27">
        <f>ROUND(Sheet1!K12/1000000000,2)</f>
        <v>222.1</v>
      </c>
      <c r="X20" s="24"/>
      <c r="Y20" s="28">
        <f>ROUND(ROUND(Sheet1!K12/Sheet1!D12,0),-1)</f>
        <v>133320</v>
      </c>
      <c r="Z20" s="15"/>
      <c r="AA20" s="26">
        <f>ROUND(Sheet1!K12/Sheet1!L12*100,2)</f>
        <v>16.59</v>
      </c>
    </row>
    <row r="21" spans="1:27" ht="12.75">
      <c r="A21" s="20" t="s">
        <v>16</v>
      </c>
      <c r="B21" s="2"/>
      <c r="C21" s="29">
        <f>ROUND(ROUND(Sheet1!B13/1000,0),-1)</f>
        <v>1110</v>
      </c>
      <c r="D21" s="15"/>
      <c r="E21" s="27">
        <f>ROUND(100*Sheet1!B13/Sheet1!B$14,2)</f>
        <v>0.62</v>
      </c>
      <c r="F21" s="15"/>
      <c r="G21" s="23">
        <f>ROUND(ROUND(Sheet1!D13/1000,0),-1)</f>
        <v>870</v>
      </c>
      <c r="H21" s="16"/>
      <c r="I21" s="27">
        <f>ROUND(100*Sheet1!D13/Sheet1!D$14,2)</f>
        <v>2.28</v>
      </c>
      <c r="J21" s="16"/>
      <c r="K21" s="14">
        <f>ROUND((Sheet1!D13/Sheet1!B13)*100,2)</f>
        <v>77.85</v>
      </c>
      <c r="L21" s="15"/>
      <c r="M21" s="27">
        <f>ROUND(Sheet1!F13/Sheet1!B13*100,2)</f>
        <v>18.86</v>
      </c>
      <c r="N21" s="15"/>
      <c r="O21" s="27">
        <f>ROUND(((Sheet1!G13/Sheet1!B13)*100),2)</f>
        <v>58.99</v>
      </c>
      <c r="P21" s="15"/>
      <c r="Q21" s="14">
        <f>ROUND(Sheet1!H13/Sheet1!B13*100,2)</f>
        <v>42.76</v>
      </c>
      <c r="R21" s="15"/>
      <c r="S21" s="14">
        <f>ROUND(Sheet1!I13/Sheet1!B13*100,2)</f>
        <v>36.56</v>
      </c>
      <c r="T21" s="15"/>
      <c r="U21" s="14">
        <f>ROUND(Sheet1!J13/Sheet1!B13*100,2)</f>
        <v>29.21</v>
      </c>
      <c r="V21" s="15"/>
      <c r="W21" s="27">
        <f>ROUND(Sheet1!K13/1000000000,2)</f>
        <v>720.94</v>
      </c>
      <c r="X21" s="24"/>
      <c r="Y21" s="28">
        <f>ROUND(ROUND(Sheet1!K13/Sheet1!D13,0),-1)</f>
        <v>830950</v>
      </c>
      <c r="Z21" s="15"/>
      <c r="AA21" s="26">
        <f>ROUND(Sheet1!K13/Sheet1!L13*100,2)</f>
        <v>23.76</v>
      </c>
    </row>
    <row r="22" spans="1:27" s="39" customFormat="1" ht="12.75">
      <c r="A22" s="20" t="s">
        <v>17</v>
      </c>
      <c r="B22" s="31"/>
      <c r="C22" s="32">
        <f>ROUND(Sheet1!B14/1000,-1)</f>
        <v>180540</v>
      </c>
      <c r="D22" s="33"/>
      <c r="E22" s="34">
        <f>ROUND(100*Sheet1!B14/Sheet1!B$14,2)</f>
        <v>100</v>
      </c>
      <c r="F22" s="33"/>
      <c r="G22" s="35">
        <f>ROUND(ROUND(Sheet1!D14/1000,0),-1)</f>
        <v>38130</v>
      </c>
      <c r="H22" s="33"/>
      <c r="I22" s="34">
        <f>ROUND(100*Sheet1!D14/Sheet1!D$14,2)</f>
        <v>100</v>
      </c>
      <c r="J22" s="33"/>
      <c r="K22" s="36">
        <f>ROUND((Sheet1!D14/Sheet1!B14)*100,2)</f>
        <v>21.12</v>
      </c>
      <c r="L22" s="33"/>
      <c r="M22" s="34">
        <f>ROUND(Sheet1!F14/Sheet1!B14*100,2)</f>
        <v>6.98</v>
      </c>
      <c r="N22" s="33"/>
      <c r="O22" s="34">
        <f>Sheet1!G14/Sheet1!B14*100</f>
        <v>14.143551099085094</v>
      </c>
      <c r="P22" s="33"/>
      <c r="Q22" s="36">
        <f>ROUND(Sheet1!H14/Sheet1!B14*100,2)</f>
        <v>9.75</v>
      </c>
      <c r="R22" s="33"/>
      <c r="S22" s="36">
        <f>ROUND(Sheet1!I14/Sheet1!B14*100,2)</f>
        <v>7.78</v>
      </c>
      <c r="T22" s="33"/>
      <c r="U22" s="36">
        <f>ROUND(Sheet1!J14/Sheet1!B14*100,2)</f>
        <v>5.96</v>
      </c>
      <c r="V22" s="33"/>
      <c r="W22" s="34">
        <f>ROUND(Sheet1!K14/1000000000,2)</f>
        <v>1268.06</v>
      </c>
      <c r="X22" s="37"/>
      <c r="Y22" s="38">
        <f>ROUND(ROUND(Sheet1!K14/Sheet1!D14,0),-1)</f>
        <v>33260</v>
      </c>
      <c r="Z22" s="33"/>
      <c r="AA22" s="42">
        <f>ROUND(Sheet1!K14/Sheet1!L14*100,2)</f>
        <v>8.44</v>
      </c>
    </row>
    <row r="23" spans="1:27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9" t="s">
        <v>59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>
      <c r="A25" s="61" t="s">
        <v>60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2.75" customHeight="1">
      <c r="A26" s="62" t="s">
        <v>55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2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s="41" customFormat="1" ht="12.75" customHeight="1">
      <c r="A28" s="60" t="s">
        <v>56</v>
      </c>
      <c r="B28" s="60"/>
      <c r="C28" s="60"/>
      <c r="D28" s="60"/>
      <c r="E28" s="60"/>
      <c r="F28" s="60"/>
      <c r="G28" s="60"/>
      <c r="H28" s="60"/>
      <c r="I28" s="6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0"/>
      <c r="W28" s="10"/>
      <c r="X28" s="10"/>
      <c r="Y28" s="10"/>
      <c r="Z28" s="10"/>
      <c r="AA28" s="10"/>
    </row>
    <row r="29" spans="1:27" ht="12.75" customHeight="1">
      <c r="A29" s="43" t="s">
        <v>26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ht="12.75" customHeight="1"/>
    <row r="33" ht="12">
      <c r="C33" s="25"/>
    </row>
    <row r="35" ht="115.5" customHeight="1"/>
  </sheetData>
  <sheetProtection/>
  <mergeCells count="24">
    <mergeCell ref="A4:AA4"/>
    <mergeCell ref="U8:U9"/>
    <mergeCell ref="I8:I9"/>
    <mergeCell ref="A28:I28"/>
    <mergeCell ref="K8:K9"/>
    <mergeCell ref="A25:AA25"/>
    <mergeCell ref="A26:AA27"/>
    <mergeCell ref="A3:AA3"/>
    <mergeCell ref="A6:A9"/>
    <mergeCell ref="C6:E7"/>
    <mergeCell ref="M8:M9"/>
    <mergeCell ref="Q8:Q9"/>
    <mergeCell ref="G6:K7"/>
    <mergeCell ref="E8:E9"/>
    <mergeCell ref="S8:S9"/>
    <mergeCell ref="W6:Y7"/>
    <mergeCell ref="C8:C9"/>
    <mergeCell ref="A29:AA30"/>
    <mergeCell ref="M6:U7"/>
    <mergeCell ref="AA6:AA9"/>
    <mergeCell ref="Y8:Y9"/>
    <mergeCell ref="W8:W9"/>
    <mergeCell ref="O8:O9"/>
    <mergeCell ref="G8:G9"/>
  </mergeCells>
  <hyperlinks>
    <hyperlink ref="AA1" r:id="rId1" display="http://www.taxpolicycenter.org"/>
    <hyperlink ref="A28:I28" r:id="rId2" display="http://www.taxpolicycenter.org/TaxModel/income.cfm"/>
    <hyperlink ref="A28" r:id="rId3" display="http://www.taxpolicycenter.org/TaxModel/income.cfm."/>
  </hyperlinks>
  <printOptions horizontalCentered="1"/>
  <pageMargins left="0.5" right="0.5" top="0.3" bottom="0.1" header="0" footer="0"/>
  <pageSetup fitToHeight="0" fitToWidth="1" horizontalDpi="1200" verticalDpi="1200" orientation="landscape" scale="8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G1">
      <selection activeCell="O16" sqref="O16"/>
    </sheetView>
  </sheetViews>
  <sheetFormatPr defaultColWidth="9.140625" defaultRowHeight="12.75"/>
  <cols>
    <col min="1" max="1" width="11.140625" style="0" bestFit="1" customWidth="1"/>
    <col min="2" max="2" width="15.57421875" style="0" bestFit="1" customWidth="1"/>
    <col min="3" max="3" width="17.00390625" style="0" bestFit="1" customWidth="1"/>
    <col min="4" max="4" width="15.28125" style="0" bestFit="1" customWidth="1"/>
    <col min="5" max="5" width="20.28125" style="0" bestFit="1" customWidth="1"/>
    <col min="6" max="7" width="14.421875" style="0" bestFit="1" customWidth="1"/>
    <col min="8" max="10" width="14.57421875" style="0" bestFit="1" customWidth="1"/>
    <col min="11" max="11" width="13.57421875" style="0" bestFit="1" customWidth="1"/>
    <col min="12" max="12" width="12.57421875" style="0" bestFit="1" customWidth="1"/>
    <col min="13" max="13" width="9.00390625" style="0" bestFit="1" customWidth="1"/>
  </cols>
  <sheetData>
    <row r="1" spans="1:13" ht="12">
      <c r="A1" t="s">
        <v>57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</row>
    <row r="2" spans="1:12" ht="12">
      <c r="A2" t="s">
        <v>41</v>
      </c>
      <c r="B2">
        <v>1514870.606</v>
      </c>
      <c r="C2">
        <v>0.83909969</v>
      </c>
      <c r="D2">
        <v>1284173.335</v>
      </c>
      <c r="E2">
        <v>3.3677309245</v>
      </c>
      <c r="F2">
        <v>1025068.1438</v>
      </c>
      <c r="G2">
        <v>259105.1912</v>
      </c>
      <c r="H2">
        <v>118.233659</v>
      </c>
      <c r="I2">
        <v>118.233659</v>
      </c>
      <c r="J2">
        <v>118.233659</v>
      </c>
      <c r="K2" s="30">
        <v>-113864700000</v>
      </c>
      <c r="L2" s="30">
        <v>-314623400000</v>
      </c>
    </row>
    <row r="3" spans="1:12" ht="12">
      <c r="A3" t="s">
        <v>42</v>
      </c>
      <c r="B3">
        <v>8741710.8553</v>
      </c>
      <c r="C3">
        <v>4.8421078601</v>
      </c>
      <c r="D3">
        <v>1112592.6328</v>
      </c>
      <c r="E3">
        <v>2.9177623562</v>
      </c>
      <c r="F3">
        <v>102397.84752</v>
      </c>
      <c r="G3">
        <v>1010194.7852</v>
      </c>
      <c r="H3">
        <v>971238.36816</v>
      </c>
      <c r="I3">
        <v>940412.19702</v>
      </c>
      <c r="J3">
        <v>891002.70394</v>
      </c>
      <c r="K3">
        <v>2633144062.4</v>
      </c>
      <c r="L3">
        <v>27235898497</v>
      </c>
    </row>
    <row r="4" spans="1:12" ht="12">
      <c r="A4" t="s">
        <v>43</v>
      </c>
      <c r="B4">
        <v>20165707.869</v>
      </c>
      <c r="C4">
        <v>11.169956796</v>
      </c>
      <c r="D4">
        <v>2393747.6411</v>
      </c>
      <c r="E4">
        <v>6.277577751</v>
      </c>
      <c r="F4">
        <v>201965.3093</v>
      </c>
      <c r="G4">
        <v>2191782.3318</v>
      </c>
      <c r="H4">
        <v>2063853.0062</v>
      </c>
      <c r="I4">
        <v>1943807.0291</v>
      </c>
      <c r="J4">
        <v>1816406.0416</v>
      </c>
      <c r="K4">
        <v>19066830898</v>
      </c>
      <c r="L4">
        <v>122803097305</v>
      </c>
    </row>
    <row r="5" spans="1:12" ht="12">
      <c r="A5" t="s">
        <v>44</v>
      </c>
      <c r="B5">
        <v>18589851.88</v>
      </c>
      <c r="C5">
        <v>10.297076784</v>
      </c>
      <c r="D5">
        <v>2633992.7051</v>
      </c>
      <c r="E5">
        <v>6.9076178785</v>
      </c>
      <c r="F5">
        <v>409081.15254</v>
      </c>
      <c r="G5">
        <v>2224911.5526</v>
      </c>
      <c r="H5">
        <v>2063551.2428</v>
      </c>
      <c r="I5">
        <v>1908765.5673</v>
      </c>
      <c r="J5">
        <v>1730642.4367</v>
      </c>
      <c r="K5">
        <v>24713063042</v>
      </c>
      <c r="L5">
        <v>221515728679</v>
      </c>
    </row>
    <row r="6" spans="1:12" ht="12">
      <c r="A6" t="s">
        <v>45</v>
      </c>
      <c r="B6">
        <v>15888384.065</v>
      </c>
      <c r="C6">
        <v>8.8007108262</v>
      </c>
      <c r="D6">
        <v>2385273.4644</v>
      </c>
      <c r="E6">
        <v>6.2553543127</v>
      </c>
      <c r="F6">
        <v>495478.65402</v>
      </c>
      <c r="G6">
        <v>1889794.8104</v>
      </c>
      <c r="H6">
        <v>1638389.6155</v>
      </c>
      <c r="I6">
        <v>1436037.5393</v>
      </c>
      <c r="J6">
        <v>1224486.0361</v>
      </c>
      <c r="K6">
        <v>21073807028</v>
      </c>
      <c r="L6">
        <v>310179133827</v>
      </c>
    </row>
    <row r="7" spans="1:12" ht="12">
      <c r="A7" t="s">
        <v>46</v>
      </c>
      <c r="B7">
        <v>13961501.833</v>
      </c>
      <c r="C7">
        <v>7.7333943987</v>
      </c>
      <c r="D7">
        <v>1928929.6714</v>
      </c>
      <c r="E7">
        <v>5.058597565</v>
      </c>
      <c r="F7">
        <v>503352.284</v>
      </c>
      <c r="G7">
        <v>1425577.3874</v>
      </c>
      <c r="H7">
        <v>1172967.6921</v>
      </c>
      <c r="I7">
        <v>996290.5952</v>
      </c>
      <c r="J7">
        <v>819161.57251</v>
      </c>
      <c r="K7">
        <v>18875946977</v>
      </c>
      <c r="L7">
        <v>384372200034</v>
      </c>
    </row>
    <row r="8" spans="1:12" ht="12">
      <c r="A8" t="s">
        <v>47</v>
      </c>
      <c r="B8">
        <v>25657298.098</v>
      </c>
      <c r="C8">
        <v>14.211795248</v>
      </c>
      <c r="D8">
        <v>3908814.086</v>
      </c>
      <c r="E8">
        <v>10.250823403</v>
      </c>
      <c r="F8">
        <v>1307524.0323</v>
      </c>
      <c r="G8">
        <v>2601290.0537</v>
      </c>
      <c r="H8">
        <v>1878813.1505</v>
      </c>
      <c r="I8">
        <v>1404838.4548</v>
      </c>
      <c r="J8">
        <v>991393.4314</v>
      </c>
      <c r="K8">
        <v>29302720125</v>
      </c>
      <c r="L8" s="30">
        <v>1053082600000</v>
      </c>
    </row>
    <row r="9" spans="1:12" ht="12">
      <c r="A9" t="s">
        <v>48</v>
      </c>
      <c r="B9">
        <v>18686644.813</v>
      </c>
      <c r="C9">
        <v>10.350691212</v>
      </c>
      <c r="D9">
        <v>3534994.419</v>
      </c>
      <c r="E9">
        <v>9.2704852984</v>
      </c>
      <c r="F9">
        <v>1354723.7048</v>
      </c>
      <c r="G9">
        <v>2180270.7142</v>
      </c>
      <c r="H9">
        <v>1454239.6737</v>
      </c>
      <c r="I9">
        <v>1040397.6713</v>
      </c>
      <c r="J9">
        <v>634298.65083</v>
      </c>
      <c r="K9">
        <v>30147264233</v>
      </c>
      <c r="L9" s="30">
        <v>1138426700000</v>
      </c>
    </row>
    <row r="10" spans="1:12" ht="12">
      <c r="A10" t="s">
        <v>49</v>
      </c>
      <c r="B10">
        <v>34633466.583</v>
      </c>
      <c r="C10">
        <v>19.183771179</v>
      </c>
      <c r="D10">
        <v>9127741.402</v>
      </c>
      <c r="E10">
        <v>23.937404829</v>
      </c>
      <c r="F10">
        <v>3700037.0178</v>
      </c>
      <c r="G10">
        <v>5427704.3842</v>
      </c>
      <c r="H10">
        <v>2724137.2285</v>
      </c>
      <c r="I10">
        <v>1720838.7977</v>
      </c>
      <c r="J10">
        <v>969503.92409</v>
      </c>
      <c r="K10">
        <v>86996207417</v>
      </c>
      <c r="L10" s="30">
        <v>3490716700000</v>
      </c>
    </row>
    <row r="11" spans="1:12" ht="12">
      <c r="A11" t="s">
        <v>50</v>
      </c>
      <c r="B11">
        <v>18902749.773</v>
      </c>
      <c r="C11">
        <v>10.470393584</v>
      </c>
      <c r="D11">
        <v>7287889.4186</v>
      </c>
      <c r="E11">
        <v>19.112412554</v>
      </c>
      <c r="F11">
        <v>2794790.0705</v>
      </c>
      <c r="G11">
        <v>4493099.3481</v>
      </c>
      <c r="H11">
        <v>2390337.5622</v>
      </c>
      <c r="I11">
        <v>1624850.4338</v>
      </c>
      <c r="J11">
        <v>914124.62917</v>
      </c>
      <c r="K11">
        <v>206067601024</v>
      </c>
      <c r="L11" s="30">
        <v>3900528900000</v>
      </c>
    </row>
    <row r="12" spans="1:12" ht="12">
      <c r="A12" t="s">
        <v>51</v>
      </c>
      <c r="B12">
        <v>2678620.1292</v>
      </c>
      <c r="C12">
        <v>1.4837104311</v>
      </c>
      <c r="D12">
        <v>1665947.5078</v>
      </c>
      <c r="E12">
        <v>4.3689296356</v>
      </c>
      <c r="F12">
        <v>493006.89065</v>
      </c>
      <c r="G12">
        <v>1172940.6171</v>
      </c>
      <c r="H12">
        <v>773366.2268</v>
      </c>
      <c r="I12">
        <v>615505.24566</v>
      </c>
      <c r="J12">
        <v>444470.93478</v>
      </c>
      <c r="K12">
        <v>222103653957</v>
      </c>
      <c r="L12" s="30">
        <v>1338432800000</v>
      </c>
    </row>
    <row r="13" spans="1:12" ht="12">
      <c r="A13" t="s">
        <v>52</v>
      </c>
      <c r="B13">
        <v>1114429.5514</v>
      </c>
      <c r="C13">
        <v>0.6172919901</v>
      </c>
      <c r="D13">
        <v>867612.09245</v>
      </c>
      <c r="E13">
        <v>2.2753034926</v>
      </c>
      <c r="F13">
        <v>210189.90394</v>
      </c>
      <c r="G13">
        <v>657422.18851</v>
      </c>
      <c r="H13">
        <v>476520.44812</v>
      </c>
      <c r="I13">
        <v>407483.20509</v>
      </c>
      <c r="J13">
        <v>325476.33794</v>
      </c>
      <c r="K13">
        <v>720941864771</v>
      </c>
      <c r="L13" s="30">
        <v>3034598200000</v>
      </c>
    </row>
    <row r="14" spans="2:15" ht="12">
      <c r="B14">
        <v>180535236.06</v>
      </c>
      <c r="C14">
        <v>100</v>
      </c>
      <c r="D14">
        <v>38131708.376</v>
      </c>
      <c r="E14">
        <v>100</v>
      </c>
      <c r="F14">
        <v>12597615.011</v>
      </c>
      <c r="G14">
        <v>25534093.364</v>
      </c>
      <c r="H14">
        <v>17607532.448</v>
      </c>
      <c r="I14">
        <v>14039344.97</v>
      </c>
      <c r="J14">
        <v>10761084.933</v>
      </c>
      <c r="K14" s="30">
        <v>1268057400000</v>
      </c>
      <c r="L14">
        <f>SUM(L3:L13)</f>
        <v>15021891958342</v>
      </c>
      <c r="M14" s="30">
        <v>14707269000000</v>
      </c>
      <c r="O14" s="30"/>
    </row>
    <row r="16" ht="12">
      <c r="L16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Mucciolo, Livia</cp:lastModifiedBy>
  <cp:lastPrinted>2018-11-30T20:06:09Z</cp:lastPrinted>
  <dcterms:created xsi:type="dcterms:W3CDTF">2009-02-25T22:08:07Z</dcterms:created>
  <dcterms:modified xsi:type="dcterms:W3CDTF">2023-03-01T13:07:25Z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